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_2025/ZPŘ/VD Kamýk - opr povrch ochr a kce segment uzáv č. 2/Podklady/"/>
    </mc:Choice>
  </mc:AlternateContent>
  <xr:revisionPtr revIDLastSave="6" documentId="13_ncr:1_{34D748A4-8155-4966-8227-EE29F7D18A09}" xr6:coauthVersionLast="47" xr6:coauthVersionMax="47" xr10:uidLastSave="{F510D986-E441-4FCE-ADD3-504D3E8B7C48}"/>
  <bookViews>
    <workbookView xWindow="28680" yWindow="-120" windowWidth="29040" windowHeight="17640" activeTab="2" xr2:uid="{00000000-000D-0000-FFFF-FFFF00000000}"/>
  </bookViews>
  <sheets>
    <sheet name="Rekapitulace stavby" sheetId="1" r:id="rId1"/>
    <sheet name="00 - VON" sheetId="2" r:id="rId2"/>
    <sheet name="01 - Oprava povrchových o..." sheetId="3" r:id="rId3"/>
    <sheet name="02 - Výměna těsnění segmentu" sheetId="4" r:id="rId4"/>
    <sheet name="03 - Drobné opravy a údržba" sheetId="5" r:id="rId5"/>
  </sheets>
  <definedNames>
    <definedName name="_xlnm._FilterDatabase" localSheetId="1" hidden="1">'00 - VON'!$C$122:$K$164</definedName>
    <definedName name="_xlnm._FilterDatabase" localSheetId="2" hidden="1">'01 - Oprava povrchových o...'!$C$122:$K$187</definedName>
    <definedName name="_xlnm._FilterDatabase" localSheetId="3" hidden="1">'02 - Výměna těsnění segmentu'!$C$115:$K$135</definedName>
    <definedName name="_xlnm._FilterDatabase" localSheetId="4" hidden="1">'03 - Drobné opravy a údržba'!$C$122:$K$174</definedName>
    <definedName name="_xlnm.Print_Titles" localSheetId="1">'00 - VON'!$122:$122</definedName>
    <definedName name="_xlnm.Print_Titles" localSheetId="2">'01 - Oprava povrchových o...'!$122:$122</definedName>
    <definedName name="_xlnm.Print_Titles" localSheetId="3">'02 - Výměna těsnění segmentu'!$115:$115</definedName>
    <definedName name="_xlnm.Print_Titles" localSheetId="4">'03 - Drobné opravy a údržba'!$122:$122</definedName>
    <definedName name="_xlnm.Print_Titles" localSheetId="0">'Rekapitulace stavby'!$92:$92</definedName>
    <definedName name="_xlnm.Print_Area" localSheetId="1">'00 - VON'!$C$110:$J$164</definedName>
    <definedName name="_xlnm.Print_Area" localSheetId="2">'01 - Oprava povrchových o...'!$C$110:$J$187</definedName>
    <definedName name="_xlnm.Print_Area" localSheetId="3">'02 - Výměna těsnění segmentu'!$C$103:$J$135</definedName>
    <definedName name="_xlnm.Print_Area" localSheetId="4">'03 - Drobné opravy a údržba'!$C$110:$J$174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2" i="5"/>
  <c r="BH162" i="5"/>
  <c r="BG162" i="5"/>
  <c r="BF162" i="5"/>
  <c r="T162" i="5"/>
  <c r="T161" i="5"/>
  <c r="R162" i="5"/>
  <c r="R161" i="5"/>
  <c r="P162" i="5"/>
  <c r="P161" i="5" s="1"/>
  <c r="BI157" i="5"/>
  <c r="BH157" i="5"/>
  <c r="BG157" i="5"/>
  <c r="BF157" i="5"/>
  <c r="T157" i="5"/>
  <c r="T156" i="5"/>
  <c r="R157" i="5"/>
  <c r="R156" i="5"/>
  <c r="P157" i="5"/>
  <c r="P156" i="5" s="1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120" i="5"/>
  <c r="J17" i="5"/>
  <c r="J12" i="5"/>
  <c r="J89" i="5" s="1"/>
  <c r="E7" i="5"/>
  <c r="E85" i="5" s="1"/>
  <c r="J37" i="4"/>
  <c r="J36" i="4"/>
  <c r="AY97" i="1"/>
  <c r="J35" i="4"/>
  <c r="AX97" i="1" s="1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J113" i="4"/>
  <c r="J112" i="4"/>
  <c r="F112" i="4"/>
  <c r="F110" i="4"/>
  <c r="E108" i="4"/>
  <c r="J92" i="4"/>
  <c r="J91" i="4"/>
  <c r="F91" i="4"/>
  <c r="F89" i="4"/>
  <c r="E87" i="4"/>
  <c r="J18" i="4"/>
  <c r="E18" i="4"/>
  <c r="F92" i="4" s="1"/>
  <c r="J17" i="4"/>
  <c r="J12" i="4"/>
  <c r="J110" i="4"/>
  <c r="E7" i="4"/>
  <c r="E106" i="4" s="1"/>
  <c r="J37" i="3"/>
  <c r="J36" i="3"/>
  <c r="AY96" i="1" s="1"/>
  <c r="J35" i="3"/>
  <c r="AX96" i="1" s="1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T155" i="3" s="1"/>
  <c r="R156" i="3"/>
  <c r="R155" i="3" s="1"/>
  <c r="P156" i="3"/>
  <c r="P155" i="3" s="1"/>
  <c r="BI152" i="3"/>
  <c r="BH152" i="3"/>
  <c r="BG152" i="3"/>
  <c r="BF152" i="3"/>
  <c r="T152" i="3"/>
  <c r="T151" i="3" s="1"/>
  <c r="R152" i="3"/>
  <c r="R151" i="3" s="1"/>
  <c r="P152" i="3"/>
  <c r="P151" i="3" s="1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J120" i="3"/>
  <c r="J119" i="3"/>
  <c r="F119" i="3"/>
  <c r="F117" i="3"/>
  <c r="E115" i="3"/>
  <c r="J92" i="3"/>
  <c r="J91" i="3"/>
  <c r="F91" i="3"/>
  <c r="F89" i="3"/>
  <c r="E87" i="3"/>
  <c r="J18" i="3"/>
  <c r="E18" i="3"/>
  <c r="F92" i="3" s="1"/>
  <c r="J17" i="3"/>
  <c r="J12" i="3"/>
  <c r="J117" i="3" s="1"/>
  <c r="E7" i="3"/>
  <c r="E113" i="3" s="1"/>
  <c r="J37" i="2"/>
  <c r="J36" i="2"/>
  <c r="AY95" i="1" s="1"/>
  <c r="J35" i="2"/>
  <c r="AX95" i="1" s="1"/>
  <c r="BI162" i="2"/>
  <c r="BH162" i="2"/>
  <c r="BG162" i="2"/>
  <c r="BF162" i="2"/>
  <c r="T162" i="2"/>
  <c r="T161" i="2"/>
  <c r="R162" i="2"/>
  <c r="R161" i="2" s="1"/>
  <c r="P162" i="2"/>
  <c r="P161" i="2" s="1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T135" i="2" s="1"/>
  <c r="R136" i="2"/>
  <c r="R135" i="2"/>
  <c r="P136" i="2"/>
  <c r="P135" i="2" s="1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92" i="2" s="1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BK144" i="2"/>
  <c r="J141" i="2"/>
  <c r="J129" i="2"/>
  <c r="BK166" i="3"/>
  <c r="BK186" i="3"/>
  <c r="J156" i="3"/>
  <c r="J144" i="3"/>
  <c r="BK130" i="4"/>
  <c r="J143" i="5"/>
  <c r="BK152" i="5"/>
  <c r="J149" i="5"/>
  <c r="BK141" i="2"/>
  <c r="J132" i="2"/>
  <c r="J186" i="3"/>
  <c r="J135" i="3"/>
  <c r="BK132" i="3"/>
  <c r="J152" i="3"/>
  <c r="J124" i="4"/>
  <c r="J132" i="5"/>
  <c r="J172" i="5"/>
  <c r="J154" i="5"/>
  <c r="BK169" i="5"/>
  <c r="J158" i="2"/>
  <c r="BK136" i="2"/>
  <c r="BK126" i="2"/>
  <c r="BK174" i="3"/>
  <c r="BK139" i="3"/>
  <c r="J125" i="3"/>
  <c r="J136" i="5"/>
  <c r="BK149" i="5"/>
  <c r="BK162" i="5"/>
  <c r="BK172" i="5"/>
  <c r="BK136" i="5"/>
  <c r="J126" i="2"/>
  <c r="BK144" i="3"/>
  <c r="BK182" i="3"/>
  <c r="BK135" i="3"/>
  <c r="J133" i="4"/>
  <c r="BK143" i="5"/>
  <c r="BK150" i="2"/>
  <c r="AS94" i="1"/>
  <c r="BK148" i="3"/>
  <c r="BK160" i="3"/>
  <c r="J182" i="3"/>
  <c r="J127" i="4"/>
  <c r="J117" i="4"/>
  <c r="J126" i="5"/>
  <c r="J169" i="5"/>
  <c r="J146" i="5"/>
  <c r="BK158" i="2"/>
  <c r="BK154" i="2"/>
  <c r="J152" i="5"/>
  <c r="J157" i="5"/>
  <c r="BK147" i="2"/>
  <c r="J144" i="2"/>
  <c r="J150" i="2"/>
  <c r="BK125" i="3"/>
  <c r="BK170" i="3"/>
  <c r="J129" i="3"/>
  <c r="J120" i="4"/>
  <c r="BK117" i="4"/>
  <c r="BK126" i="5"/>
  <c r="BK166" i="5"/>
  <c r="BK132" i="5"/>
  <c r="BK132" i="2"/>
  <c r="BK139" i="2"/>
  <c r="J136" i="2"/>
  <c r="J166" i="3"/>
  <c r="BK129" i="3"/>
  <c r="BK156" i="3"/>
  <c r="BK124" i="4"/>
  <c r="BK127" i="4"/>
  <c r="BK157" i="5"/>
  <c r="BK139" i="5"/>
  <c r="J139" i="2"/>
  <c r="J148" i="3"/>
  <c r="J170" i="3"/>
  <c r="J160" i="3"/>
  <c r="J139" i="3"/>
  <c r="J130" i="4"/>
  <c r="BK154" i="5"/>
  <c r="J166" i="5"/>
  <c r="J154" i="2"/>
  <c r="J147" i="2"/>
  <c r="BK129" i="2"/>
  <c r="BK152" i="3"/>
  <c r="J174" i="3"/>
  <c r="J132" i="3"/>
  <c r="BK133" i="4"/>
  <c r="BK120" i="4"/>
  <c r="BK146" i="5"/>
  <c r="J162" i="5"/>
  <c r="J162" i="2"/>
  <c r="BK162" i="2"/>
  <c r="J139" i="5"/>
  <c r="J34" i="2" l="1"/>
  <c r="F37" i="3"/>
  <c r="BK153" i="2"/>
  <c r="J153" i="2" s="1"/>
  <c r="J102" i="2" s="1"/>
  <c r="R143" i="3"/>
  <c r="P125" i="2"/>
  <c r="BK138" i="2"/>
  <c r="J138" i="2" s="1"/>
  <c r="J100" i="2" s="1"/>
  <c r="P143" i="3"/>
  <c r="BK116" i="4"/>
  <c r="J116" i="4"/>
  <c r="J30" i="4" s="1"/>
  <c r="P146" i="2"/>
  <c r="BK143" i="3"/>
  <c r="J143" i="3" s="1"/>
  <c r="J99" i="3" s="1"/>
  <c r="BK125" i="2"/>
  <c r="J125" i="2"/>
  <c r="J98" i="2" s="1"/>
  <c r="R138" i="2"/>
  <c r="T153" i="2"/>
  <c r="BK128" i="3"/>
  <c r="J128" i="3"/>
  <c r="J98" i="3" s="1"/>
  <c r="T143" i="3"/>
  <c r="P116" i="4"/>
  <c r="AU97" i="1" s="1"/>
  <c r="P138" i="2"/>
  <c r="P153" i="2"/>
  <c r="T159" i="3"/>
  <c r="T154" i="3" s="1"/>
  <c r="P125" i="5"/>
  <c r="T125" i="2"/>
  <c r="T146" i="2"/>
  <c r="R128" i="3"/>
  <c r="BK135" i="5"/>
  <c r="J135" i="5"/>
  <c r="J99" i="5" s="1"/>
  <c r="P159" i="3"/>
  <c r="P154" i="3"/>
  <c r="BK125" i="5"/>
  <c r="J125" i="5" s="1"/>
  <c r="J98" i="5" s="1"/>
  <c r="R125" i="5"/>
  <c r="T128" i="3"/>
  <c r="R116" i="4"/>
  <c r="T135" i="5"/>
  <c r="T124" i="5" s="1"/>
  <c r="R146" i="2"/>
  <c r="R159" i="3"/>
  <c r="R154" i="3" s="1"/>
  <c r="R135" i="5"/>
  <c r="BK165" i="5"/>
  <c r="BK164" i="5"/>
  <c r="J164" i="5" s="1"/>
  <c r="J102" i="5" s="1"/>
  <c r="R125" i="2"/>
  <c r="T138" i="2"/>
  <c r="BK159" i="3"/>
  <c r="J159" i="3"/>
  <c r="J103" i="3" s="1"/>
  <c r="P135" i="5"/>
  <c r="R165" i="5"/>
  <c r="R164" i="5" s="1"/>
  <c r="BK146" i="2"/>
  <c r="J146" i="2" s="1"/>
  <c r="J101" i="2" s="1"/>
  <c r="R153" i="2"/>
  <c r="P128" i="3"/>
  <c r="P124" i="3" s="1"/>
  <c r="T116" i="4"/>
  <c r="T125" i="5"/>
  <c r="P165" i="5"/>
  <c r="P164" i="5" s="1"/>
  <c r="T165" i="5"/>
  <c r="T164" i="5" s="1"/>
  <c r="BK155" i="3"/>
  <c r="J155" i="3" s="1"/>
  <c r="J102" i="3" s="1"/>
  <c r="BK161" i="5"/>
  <c r="J161" i="5" s="1"/>
  <c r="J101" i="5" s="1"/>
  <c r="BK151" i="3"/>
  <c r="J151" i="3" s="1"/>
  <c r="J100" i="3" s="1"/>
  <c r="BK161" i="2"/>
  <c r="J161" i="2"/>
  <c r="J103" i="2" s="1"/>
  <c r="BK135" i="2"/>
  <c r="J135" i="2"/>
  <c r="J99" i="2" s="1"/>
  <c r="BK156" i="5"/>
  <c r="J156" i="5"/>
  <c r="J100" i="5" s="1"/>
  <c r="BE162" i="5"/>
  <c r="BE139" i="5"/>
  <c r="BE146" i="5"/>
  <c r="J117" i="5"/>
  <c r="BE136" i="5"/>
  <c r="BE152" i="5"/>
  <c r="BE154" i="5"/>
  <c r="BE166" i="5"/>
  <c r="BE169" i="5"/>
  <c r="BE157" i="5"/>
  <c r="BE172" i="5"/>
  <c r="BE149" i="5"/>
  <c r="F92" i="5"/>
  <c r="BE132" i="5"/>
  <c r="E113" i="5"/>
  <c r="BE126" i="5"/>
  <c r="BE143" i="5"/>
  <c r="E85" i="4"/>
  <c r="BE127" i="4"/>
  <c r="F113" i="4"/>
  <c r="BE130" i="4"/>
  <c r="BE117" i="4"/>
  <c r="J89" i="4"/>
  <c r="BE120" i="4"/>
  <c r="BE124" i="4"/>
  <c r="BE133" i="4"/>
  <c r="BE148" i="3"/>
  <c r="F120" i="3"/>
  <c r="BE156" i="3"/>
  <c r="J89" i="3"/>
  <c r="E85" i="3"/>
  <c r="BE186" i="3"/>
  <c r="BE139" i="3"/>
  <c r="BE144" i="3"/>
  <c r="BE170" i="3"/>
  <c r="BE152" i="3"/>
  <c r="BE160" i="3"/>
  <c r="BE166" i="3"/>
  <c r="BE125" i="3"/>
  <c r="BK124" i="2"/>
  <c r="J124" i="2" s="1"/>
  <c r="J97" i="2" s="1"/>
  <c r="BE135" i="3"/>
  <c r="BE129" i="3"/>
  <c r="BE132" i="3"/>
  <c r="BE174" i="3"/>
  <c r="BE182" i="3"/>
  <c r="BD96" i="1"/>
  <c r="BE139" i="2"/>
  <c r="BE132" i="2"/>
  <c r="J89" i="2"/>
  <c r="F120" i="2"/>
  <c r="BE150" i="2"/>
  <c r="BE129" i="2"/>
  <c r="BE141" i="2"/>
  <c r="BE144" i="2"/>
  <c r="BE147" i="2"/>
  <c r="BE154" i="2"/>
  <c r="BE158" i="2"/>
  <c r="E85" i="2"/>
  <c r="BE162" i="2"/>
  <c r="BE126" i="2"/>
  <c r="BE136" i="2"/>
  <c r="AW95" i="1"/>
  <c r="F34" i="3"/>
  <c r="BA96" i="1"/>
  <c r="F35" i="3"/>
  <c r="BB96" i="1"/>
  <c r="F36" i="2"/>
  <c r="BC95" i="1" s="1"/>
  <c r="F36" i="4"/>
  <c r="BC97" i="1"/>
  <c r="J34" i="4"/>
  <c r="AW97" i="1" s="1"/>
  <c r="F36" i="5"/>
  <c r="BC98" i="1" s="1"/>
  <c r="F37" i="2"/>
  <c r="BD95" i="1"/>
  <c r="J34" i="5"/>
  <c r="AW98" i="1"/>
  <c r="F35" i="2"/>
  <c r="BB95" i="1" s="1"/>
  <c r="F35" i="5"/>
  <c r="BB98" i="1" s="1"/>
  <c r="F36" i="3"/>
  <c r="BC96" i="1" s="1"/>
  <c r="J34" i="3"/>
  <c r="AW96" i="1"/>
  <c r="F34" i="2"/>
  <c r="BA95" i="1"/>
  <c r="F35" i="4"/>
  <c r="BB97" i="1" s="1"/>
  <c r="F34" i="4"/>
  <c r="BA97" i="1" s="1"/>
  <c r="F37" i="5"/>
  <c r="BD98" i="1" s="1"/>
  <c r="F37" i="4"/>
  <c r="BD97" i="1"/>
  <c r="F34" i="5"/>
  <c r="BA98" i="1" s="1"/>
  <c r="BK154" i="3" l="1"/>
  <c r="J154" i="3" s="1"/>
  <c r="J101" i="3" s="1"/>
  <c r="T124" i="3"/>
  <c r="T123" i="3" s="1"/>
  <c r="P123" i="3"/>
  <c r="AU96" i="1" s="1"/>
  <c r="R124" i="3"/>
  <c r="J96" i="4"/>
  <c r="BK124" i="3"/>
  <c r="BK123" i="3" s="1"/>
  <c r="J123" i="3" s="1"/>
  <c r="J96" i="3" s="1"/>
  <c r="P124" i="5"/>
  <c r="P123" i="5" s="1"/>
  <c r="AU98" i="1" s="1"/>
  <c r="R124" i="5"/>
  <c r="R123" i="5" s="1"/>
  <c r="T123" i="5"/>
  <c r="R123" i="3"/>
  <c r="R124" i="2"/>
  <c r="R123" i="2" s="1"/>
  <c r="T124" i="2"/>
  <c r="T123" i="2" s="1"/>
  <c r="P124" i="2"/>
  <c r="P123" i="2" s="1"/>
  <c r="AU95" i="1" s="1"/>
  <c r="J165" i="5"/>
  <c r="J103" i="5" s="1"/>
  <c r="BK124" i="5"/>
  <c r="J124" i="5"/>
  <c r="J97" i="5" s="1"/>
  <c r="AG97" i="1"/>
  <c r="J124" i="3"/>
  <c r="J97" i="3" s="1"/>
  <c r="BK123" i="2"/>
  <c r="J123" i="2"/>
  <c r="J96" i="2" s="1"/>
  <c r="J33" i="2"/>
  <c r="AV95" i="1" s="1"/>
  <c r="AT95" i="1" s="1"/>
  <c r="BC94" i="1"/>
  <c r="AY94" i="1" s="1"/>
  <c r="F33" i="5"/>
  <c r="AZ98" i="1" s="1"/>
  <c r="F33" i="2"/>
  <c r="AZ95" i="1" s="1"/>
  <c r="J33" i="4"/>
  <c r="AV97" i="1" s="1"/>
  <c r="AT97" i="1" s="1"/>
  <c r="AN97" i="1" s="1"/>
  <c r="J33" i="5"/>
  <c r="AV98" i="1" s="1"/>
  <c r="AT98" i="1" s="1"/>
  <c r="F33" i="3"/>
  <c r="AZ96" i="1" s="1"/>
  <c r="J33" i="3"/>
  <c r="AV96" i="1" s="1"/>
  <c r="AT96" i="1" s="1"/>
  <c r="F33" i="4"/>
  <c r="AZ97" i="1" s="1"/>
  <c r="BA94" i="1"/>
  <c r="AW94" i="1"/>
  <c r="AK30" i="1" s="1"/>
  <c r="BD94" i="1"/>
  <c r="W33" i="1"/>
  <c r="BB94" i="1"/>
  <c r="W31" i="1"/>
  <c r="J30" i="3" l="1"/>
  <c r="AG96" i="1" s="1"/>
  <c r="AN96" i="1" s="1"/>
  <c r="BK123" i="5"/>
  <c r="J123" i="5" s="1"/>
  <c r="J96" i="5" s="1"/>
  <c r="J39" i="4"/>
  <c r="AU94" i="1"/>
  <c r="J30" i="2"/>
  <c r="AG95" i="1" s="1"/>
  <c r="W30" i="1"/>
  <c r="AZ94" i="1"/>
  <c r="W29" i="1" s="1"/>
  <c r="AX94" i="1"/>
  <c r="W32" i="1"/>
  <c r="J39" i="3" l="1"/>
  <c r="J39" i="2"/>
  <c r="AN95" i="1"/>
  <c r="J30" i="5"/>
  <c r="AG98" i="1"/>
  <c r="AG94" i="1" s="1"/>
  <c r="AK26" i="1" s="1"/>
  <c r="AK35" i="1" s="1"/>
  <c r="AV94" i="1"/>
  <c r="AK29" i="1" s="1"/>
  <c r="J39" i="5" l="1"/>
  <c r="AN98" i="1"/>
  <c r="AT94" i="1"/>
  <c r="AN94" i="1"/>
</calcChain>
</file>

<file path=xl/sharedStrings.xml><?xml version="1.0" encoding="utf-8"?>
<sst xmlns="http://schemas.openxmlformats.org/spreadsheetml/2006/main" count="1953" uniqueCount="415">
  <si>
    <t>Export Komplet</t>
  </si>
  <si>
    <t/>
  </si>
  <si>
    <t>2.0</t>
  </si>
  <si>
    <t>ZAMOK</t>
  </si>
  <si>
    <t>False</t>
  </si>
  <si>
    <t>{6ab3aa74-02f8-476c-986d-573fe6b71e86}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</si>
  <si>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</si>
  <si>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</si>
  <si>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</si>
  <si>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</si>
  <si>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</si>
  <si>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</si>
  <si>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</si>
  <si>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</si>
  <si>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</si>
  <si>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</si>
  <si>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</si>
  <si>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Kamýk - oprava povrchových ochran a konstrukce segmentového uzávěru</t>
  </si>
  <si>
    <t>KSO:</t>
  </si>
  <si>
    <t>832 12 52</t>
  </si>
  <si>
    <t>CC-CZ:</t>
  </si>
  <si>
    <t>2152</t>
  </si>
  <si>
    <t>Místo:</t>
  </si>
  <si>
    <t>VD Kamýk</t>
  </si>
  <si>
    <t>Datum:</t>
  </si>
  <si>
    <t>6. 5. 2024</t>
  </si>
  <si>
    <t>Zadavatel:</t>
  </si>
  <si>
    <t>IČ:</t>
  </si>
  <si>
    <t>70889953</t>
  </si>
  <si>
    <t>Povodí Vltavy státní podnik</t>
  </si>
  <si>
    <t>DIČ:</t>
  </si>
  <si>
    <t>CZ70889953</t>
  </si>
  <si>
    <t>Uchazeč:</t>
  </si>
  <si>
    <t>Vyplň údaj</t>
  </si>
  <si>
    <t>Projektant:</t>
  </si>
  <si>
    <t>05645328</t>
  </si>
  <si>
    <t>Ing. M. Klimešová</t>
  </si>
  <si>
    <t>True</t>
  </si>
  <si>
    <t>Zpracovatel:</t>
  </si>
  <si>
    <t>Poznámka: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</si>
  <si>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</si>
  <si>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</si>
  <si>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</si>
  <si>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</si>
  <si>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</si>
  <si>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</si>
  <si>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</si>
  <si>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</si>
  <si>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</si>
  <si>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</si>
  <si>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</si>
  <si>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</si>
  <si>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</si>
  <si>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</si>
  <si>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</si>
  <si>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</si>
  <si>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</si>
  <si>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</si>
  <si>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</si>
  <si>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</si>
  <si>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</si>
  <si>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</si>
  <si>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</si>
  <si>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</si>
  <si>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</si>
  <si>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</si>
  <si>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</si>
  <si>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</si>
  <si>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</si>
  <si>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</si>
  <si>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</si>
  <si>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</si>
  <si>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</si>
  <si>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</si>
  <si>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</si>
  <si>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</si>
  <si>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</si>
  <si>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</si>
  <si>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</si>
  <si>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</si>
  <si>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</si>
  <si>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</si>
  <si>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</si>
  <si>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</si>
  <si>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</si>
  <si>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</si>
  <si>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</si>
  <si>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VON</t>
  </si>
  <si>
    <t>1</t>
  </si>
  <si>
    <t>{b3c112b2-6bd6-4f32-ac84-307709ff77c9}</t>
  </si>
  <si>
    <t>2</t>
  </si>
  <si>
    <t>01</t>
  </si>
  <si>
    <t>Oprava povrchových ochran</t>
  </si>
  <si>
    <t>PRO</t>
  </si>
  <si>
    <t>{33021952-b1aa-42c4-838e-3f24775a9694}</t>
  </si>
  <si>
    <t>832 51</t>
  </si>
  <si>
    <t>02</t>
  </si>
  <si>
    <t>Výměna těsnění segmentu</t>
  </si>
  <si>
    <t>{c1cbdd70-2311-4074-9e57-f780550b1188}</t>
  </si>
  <si>
    <t>03</t>
  </si>
  <si>
    <t>Drobné opravy a údržba</t>
  </si>
  <si>
    <t>STA</t>
  </si>
  <si>
    <t>{60353c11-152e-4a28-b994-adbd21b9a85d}</t>
  </si>
  <si>
    <t>KRYCÍ LIST SOUPISU PRACÍ</t>
  </si>
  <si>
    <t>Objekt:</t>
  </si>
  <si>
    <t>00 - VON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</si>
  <si>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</si>
  <si>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</si>
  <si>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</si>
  <si>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</si>
  <si>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</si>
  <si>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</si>
  <si>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</si>
  <si>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</si>
  <si>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</si>
  <si>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</si>
  <si>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</si>
  <si>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</si>
  <si>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</si>
  <si>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</si>
  <si>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</si>
  <si>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</si>
  <si>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</si>
  <si>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</si>
  <si>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</si>
  <si>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</si>
  <si>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</si>
  <si>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</si>
  <si>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</si>
  <si>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</si>
  <si>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</si>
  <si>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</si>
  <si>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</si>
  <si>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</si>
  <si>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</si>
  <si>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</si>
  <si>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</si>
  <si>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</si>
  <si>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013002005_R</t>
  </si>
  <si>
    <t>Pasport budov a dotčených a přilehlých objektů</t>
  </si>
  <si>
    <t>kpl</t>
  </si>
  <si>
    <t>1024</t>
  </si>
  <si>
    <t>1437080493</t>
  </si>
  <si>
    <t>PP</t>
  </si>
  <si>
    <t>P</t>
  </si>
  <si>
    <t>Poznámka k položce:_x000D_
Dokumentace bočních pilířů, případně přelivu, před aplikací nátěrů.</t>
  </si>
  <si>
    <t>013002006_R</t>
  </si>
  <si>
    <t>Vypracování nálezové zprávy</t>
  </si>
  <si>
    <t>-1658912392</t>
  </si>
  <si>
    <t>Poznámka k položce:_x000D_
Vypracování nálezové zprávy o rozsau poškozených konstrukcí segmentu. Slouží jako podklad pro rozhodnutí objednatele o provedení drobných oprav.</t>
  </si>
  <si>
    <t>3</t>
  </si>
  <si>
    <t>013203000_R</t>
  </si>
  <si>
    <t>Dokumentace dílenská</t>
  </si>
  <si>
    <t>-2037221329</t>
  </si>
  <si>
    <t>Průzkumné, geodetické a projektové práce projektové práce dokumentace stavby (výkresová a textová) bez rozlišení</t>
  </si>
  <si>
    <t>Poznámka k položce:_x000D_
Dílenská dokumentace pro výrobu nových částí ocelových konstrukcí._x000D_
viz. TZ kap 2.5.4. Drobné opravy a údržba a TZ kap.2.5.7. Mazání ložisek.</t>
  </si>
  <si>
    <t>VRN2</t>
  </si>
  <si>
    <t>Příprava staveniště</t>
  </si>
  <si>
    <t>4</t>
  </si>
  <si>
    <t>031203000_R</t>
  </si>
  <si>
    <t>249329912</t>
  </si>
  <si>
    <t xml:space="preserve">Základní rozdělení průvodních činností a nákladů příprava staveniště, včetně složení mat. apod.
</t>
  </si>
  <si>
    <t>VRN3</t>
  </si>
  <si>
    <t>Zařízení staveniště</t>
  </si>
  <si>
    <t>032103000_R</t>
  </si>
  <si>
    <t>Náklady na stavební buňky</t>
  </si>
  <si>
    <t>-45319007</t>
  </si>
  <si>
    <t xml:space="preserve">Zařízení staveniště vybavení staveniště náklady na stavební buňky
- stavební buňka
- socialní objekty pro pracovníky stavby
</t>
  </si>
  <si>
    <t>6</t>
  </si>
  <si>
    <t>034203000</t>
  </si>
  <si>
    <t>Opatření na ochranu pozemků sousedních se staveništěm</t>
  </si>
  <si>
    <t>251042646</t>
  </si>
  <si>
    <t>Poznámka k položce:_x000D_
Náklady na ochranu sousedních stavebních konstrukcí a částí VD před nežádoucím znečištěním při provádění nátěrů.</t>
  </si>
  <si>
    <t>7</t>
  </si>
  <si>
    <t>039103000_R</t>
  </si>
  <si>
    <t>Rozebrání, bourání a odvoz zařízení staveniště</t>
  </si>
  <si>
    <t>-141474885</t>
  </si>
  <si>
    <t>Zařízení staveniště zrušení zařízení staveniště rozebrání, bourání a odvoz</t>
  </si>
  <si>
    <t>VRN4</t>
  </si>
  <si>
    <t>Inženýrská činnost</t>
  </si>
  <si>
    <t>8</t>
  </si>
  <si>
    <t>043002000</t>
  </si>
  <si>
    <t>Zkoušky a ostatní měření</t>
  </si>
  <si>
    <t>586879231</t>
  </si>
  <si>
    <t xml:space="preserve">Poznámka k položce:_x000D_
rozsah viz TZ kap.2.5.5. - Oprava povrchových ochran_x000D_
- měřeníi, vyhodnocení a záznam zkoušek_x000D_
- cena obsahuje veškeré náklady na provedení uvedených zkoušek a jejich vyhodnocení_x000D_
</t>
  </si>
  <si>
    <t>9</t>
  </si>
  <si>
    <t>043194000_R</t>
  </si>
  <si>
    <t>Odzkoušení funkčnosti zařízení, uvedení do provozu</t>
  </si>
  <si>
    <t>-626172890</t>
  </si>
  <si>
    <t xml:space="preserve">Odzkoušení funkčnosti zařízení, uvedení do provozu. </t>
  </si>
  <si>
    <t>Poznámka k položce:_x000D_
Viz TZ kap.2.5.8. včetně příp. videozáznamu._x000D_
- obsahuje i veškeré práce spojené s odstraněním závad zjištěných při zkouškách (např. dodatečné seřízení těsnění apod.)</t>
  </si>
  <si>
    <t>VRN6</t>
  </si>
  <si>
    <t>Územní vlivy</t>
  </si>
  <si>
    <t>10</t>
  </si>
  <si>
    <t>063203000</t>
  </si>
  <si>
    <t>Potápěčské práce</t>
  </si>
  <si>
    <t>-2030981440</t>
  </si>
  <si>
    <t>Poznámka k položce:_x000D_
Vyčištění prostoru pro provizorní hrazení, kontrola a vyčištění drážek a dosedacího prahu hradicích tabulí , viz TZ kap. 2.5.1. Zahrazení přelivu, viz  TZ 2.5.10. Vyhrazení přelivu._x000D_
- veškerá součinnost při montáži a demontáži hrazení_x000D_
- hrazení  a vyhrazení segmentu zajišťuje objednatel mimo uvedené potápěčské práce</t>
  </si>
  <si>
    <t>VV</t>
  </si>
  <si>
    <t>1"den zahrazení "</t>
  </si>
  <si>
    <t>11</t>
  </si>
  <si>
    <t>063403000</t>
  </si>
  <si>
    <t>Práce bez pevné pracovní podlahy</t>
  </si>
  <si>
    <t>228150428</t>
  </si>
  <si>
    <t>Poznámka k položce:_x000D_
Provádění prací horolezeckou technikou během stavby: _x000D_
- spolupráce při instalaci a demontáži lešení na vzdušní straně segmentu_x000D_
- pomoc při instalaci lešení na návodní straně segmentu bude-li vyžadována_x000D_
- instalace a demontáž zábrany pro zachycení vody a materiálu po přelivné ploše, včetně čištění zábrany od nahromaděného materiálu_x000D_
- pomoc při instalaci ochraných zábran okolních konstrukcí před prováděním nátěrů a jejich demontáž</t>
  </si>
  <si>
    <t>VRN9</t>
  </si>
  <si>
    <t>Ostatní náklady</t>
  </si>
  <si>
    <t>12</t>
  </si>
  <si>
    <t>093103000_R</t>
  </si>
  <si>
    <t>Prostředky a materiál pro šetření a likvidaci vzniklé ekologické havárie</t>
  </si>
  <si>
    <t>347096658</t>
  </si>
  <si>
    <t>Ostatní náklady havárie, živelné pohromy odstranění následků havárie, živelné pohromy</t>
  </si>
  <si>
    <t>Poznámka k položce:_x000D_
1 x havarijní souprava OIL 240 (obsah soupravy: nádoba 240 l, Algasorb 30 kg, 50x rohož, 5x nohavice, 5x polštář, 200x utěrka NT, 1x lopatka a smeták, 5x PE pytel, 5x výstražná nálepka, 2x rukavice nálepka - absorpční schopnost 300 litrů), nebo souprava ekvivalentní,_x000D_
1 x havarijní souprava UNV 60 (obsah soupravy: nádoba 60 l, 30x rohož, 3x nohavice,  2x polštář, 1x PVC rukavice, 2x PE pytel, 2x výstražná nálepka - absorpční schopnost 89 litrů), nebo souprava ekvivalentní,_x000D_
1 x balení norná stěna EKNS 220 H (4 ks, rozměr 0,13 x 3 m), nebo ekvivalentní typ,_x000D_
PE pytle objem 120 l - 10 ks,_x000D_
ruční nářadí (sekyra, pila, krumpáč, lopata, palice),_x000D_
zásoba řeziva (prkna, latě, trámy) - jednotky kusů,_x000D_
lahve pro odběr vzorků (prachovnice se širokým hrdlem o objemu min 1,25 l) - 5 ks.</t>
  </si>
  <si>
    <t>01 - Oprava povrchových ochran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</si>
  <si>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</si>
  <si>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</si>
  <si>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</si>
  <si>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</si>
  <si>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</si>
  <si>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</si>
  <si>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</si>
  <si>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HSV</t>
  </si>
  <si>
    <t>Práce a dodávky HSV</t>
  </si>
  <si>
    <t>100000015_R</t>
  </si>
  <si>
    <t>Dotěsnění provizorního hrazení</t>
  </si>
  <si>
    <t>1431623120</t>
  </si>
  <si>
    <t>Poznámka k položce:_x000D_
Viz TZ kap.2.5.1. - Zahrazení přelivu_x000D_
-  dotěsnění hrazení_x000D_
- včetně těsnících a aplikačních materiálů_x000D_
- včetně všech přesunů</t>
  </si>
  <si>
    <t>Ostatní konstrukce a práce, bourání</t>
  </si>
  <si>
    <t>001_R</t>
  </si>
  <si>
    <t xml:space="preserve">Čerpání vody na dopravní výšku do 10 m </t>
  </si>
  <si>
    <t>152678137</t>
  </si>
  <si>
    <t>Poznámka k položce:_x000D_
Viz B zpráva kap.2.5.5.  - oprava povrchových ochran_x000D_
- zahrnuje čerpání pro očištění konstrukcí.</t>
  </si>
  <si>
    <t>941111111_R</t>
  </si>
  <si>
    <t>Montáž, demontáž a pronájem lešení včetně stanu</t>
  </si>
  <si>
    <t>1953021799</t>
  </si>
  <si>
    <t>Montáž, demontáž a pronájem lešení včetně stanu pro provedení tryskání a nátěrů.</t>
  </si>
  <si>
    <t xml:space="preserve">Poznámka k položce:_x000D_
Viz B zpráva, kap.2.5.2._x000D_
- zahrnuje montáž a demontáž lešení z obou stran segmentu v ploše cca 2x6,5x18 = 234 m2_x000D_
- komplet představuje lešení a stan (opláštění-zastřešení) na celou stavbu._x000D_
Cena zahrnuje všechny náklady na dopravu, materiál, nájemné a práci spojené s instalací a demontáží lešení, stanu, včetně nákladů na kotvení konstrukcí a odstranění kotvení po skončení stavby, včetně zapravení otvorů po kotvách._x000D_
Cena obsahuje i náklady na přesun hmot v rámci stavby._x000D_
Horolezecké práce při montáži lešení jsou oceněny v oddílu VON._x000D_
</t>
  </si>
  <si>
    <t>985121_R</t>
  </si>
  <si>
    <t>Tryskání konstrukce ultravysokotlakým vodním paprskem pod tlakem 2500 barů s kontinuelním odsáváním, včetně filtrace vody</t>
  </si>
  <si>
    <t>m2</t>
  </si>
  <si>
    <t>994060748</t>
  </si>
  <si>
    <t>Poznámka k položce:_x000D_
Viz B zpráva, kap.2.5.5._x000D_
Položka zahrnuje náklady na odstranění nátěrů z celé plochy konstrukce ultravysokotlakým čištěním s odsáváním._x000D_
Položka zahrnuje vyčištění veškeré použité vody 2 až 3 stupňovou filtrací, včetně všeho nutného čerpání vody, včetně odvodu vyčištěné vody do toku. Vyčištěna bude všechna voda ze záchytné jímky. Cena je včetně uložení odfiltrované hmoty do nádob na odpad._x000D_
Cena obsahuje i náklady na přesun hmot v rámci stavby.</t>
  </si>
  <si>
    <t>610 "cela plocha" -65 "ramena segmentu"</t>
  </si>
  <si>
    <t>985131111</t>
  </si>
  <si>
    <t>Očištění ploch stěn, rubu kleneb a podlah tlakovou vodou</t>
  </si>
  <si>
    <t>-464589591</t>
  </si>
  <si>
    <t>Poznámka k položce:_x000D_
očištění ramen a podélníků od nánosů tlakovou vodou</t>
  </si>
  <si>
    <t>65"m2-ramena"+ 50 "m2 horní povrchy podélníků"</t>
  </si>
  <si>
    <t>997</t>
  </si>
  <si>
    <t>Přesun sutě</t>
  </si>
  <si>
    <t>002_R</t>
  </si>
  <si>
    <t>Svislé a vodorovné přemístění nečistot ze dna hrazeného prostoru na břeh VD jakýmkoli způsobem</t>
  </si>
  <si>
    <t>t</t>
  </si>
  <si>
    <t>92014004</t>
  </si>
  <si>
    <t>Svislé a vodorovné přemístění nečistot ze dna hrazeného prostoru na břeh VD jakýmkoli způsobem, včetně nečistot ze záchytné jímky.</t>
  </si>
  <si>
    <t>Poznámka k položce:_x000D_
Svislá výška cca 8 m, vodorovná vzdálenost dle polohy segmentu.</t>
  </si>
  <si>
    <t>0,3 "nečistoty z konstrukce+zbytky nátěrů"</t>
  </si>
  <si>
    <t>997013841_R</t>
  </si>
  <si>
    <t xml:space="preserve">Likvidace odpadu zákonným způsobem, včetně naložení, dopravy, uložení na skládku nebo k recyklaci, včetně všech poplatků a nákladů. </t>
  </si>
  <si>
    <t>386747587</t>
  </si>
  <si>
    <t>Poznámka k položce:_x000D_
- zahrnuje odvoz a likvidaci odpadu - nátěrů a použité strusky dle platné legislativy,_x000D_
 včetně všech poplatků s tím spojených. Včetně likvidace odpadní vody.</t>
  </si>
  <si>
    <t>998</t>
  </si>
  <si>
    <t>Přesun hmot</t>
  </si>
  <si>
    <t>998322011_R</t>
  </si>
  <si>
    <t>Přesun hmot pro hráze přehradní zděné, betonové a železobetonové</t>
  </si>
  <si>
    <t>-1421975976</t>
  </si>
  <si>
    <t>Přesun hmot pro objekty hráze přehradní zděné, betonové, železobetonové  dopravní vzdálenost do 500 m</t>
  </si>
  <si>
    <t>PSV</t>
  </si>
  <si>
    <t>Práce a dodávky PSV</t>
  </si>
  <si>
    <t>767</t>
  </si>
  <si>
    <t>Konstrukce zámečnické</t>
  </si>
  <si>
    <t>767991911_R</t>
  </si>
  <si>
    <t>Drobné zámečnické opravy ocelových konstrukcí</t>
  </si>
  <si>
    <t>16</t>
  </si>
  <si>
    <t>1824037959</t>
  </si>
  <si>
    <t>Poznámka k položce:_x000D_
Viz B. zpráva, kap.2.5.4. Opravy poškozených částí segmentu,  rozsah bude odsouhlasem objednatelem na základě nálezové zprávy. Položka obsahuje náklady na broušení, tmelení a přetryskání návodní a povodní strany segmentu před aplikací PKO.Tmelení bude provedeno keramickým kompozitním materiálem pro vyspravení ocelových konstrukcí._x000D_
Včetně materiálu a práce._x000D_
Včetně vyvrtání otvorů pro odvodnění, viz.kap. 2.5.4.</t>
  </si>
  <si>
    <t>789</t>
  </si>
  <si>
    <t>Povrchové úpravy ocelových konstrukcí a technologických zařízení</t>
  </si>
  <si>
    <t>789121143</t>
  </si>
  <si>
    <t>Čištění mechanizované ocelových konstrukcí třídy I stupeň přípravy St 3 stupeň zrezivění D</t>
  </si>
  <si>
    <t>-1530390641</t>
  </si>
  <si>
    <t>Úpravy povrchů pod nátěry ocelových konstrukcí třídy I odstranění rzi a nečistot mechanizovaným čištěním stupeň přípravy St 3, stupeň zrezivění D</t>
  </si>
  <si>
    <t>Poznámka k položce:_x000D_
viz B zpráva, kap.2.5.5. Oprava povrchových ochran_x000D_
- ruční dočištění špatně přístupných konstrukcí cca 25%, válecová plocha segmentu cca 5%.</t>
  </si>
  <si>
    <t>245*0,05 "m2, 5% povrchu hrad. plechu"</t>
  </si>
  <si>
    <t>(610-245-65)*0,25 "m2, 25% povrchu ostat. kcí"</t>
  </si>
  <si>
    <t>Součet</t>
  </si>
  <si>
    <t>789121143_R</t>
  </si>
  <si>
    <t>Čištění mechanizované ocelových konstrukcí třídy I stupeň přípravy St 3 - horolezeckou technikou</t>
  </si>
  <si>
    <t>-1151570394</t>
  </si>
  <si>
    <t>Úpravy povrchů pod nátěry ocelových konstrukcí třídy I odstranění rzi a nečistot mechanizovaným čištěním stupeň přípravy St 3, pro jakýkoli stupeň zrezivění - provedení horolezeckou technikou bez možnosti instalace lešení
Cena včetně instalace plachet pro zachycení odpadu při čištění, včetně zajištění vybírání odpadu horolezeckou technikou a konečné demontáže plachet.</t>
  </si>
  <si>
    <t>Poznámka k položce:_x000D_
viz B zpráva, kap.2.5.5. Oprava povrchových ochran_x000D_
- ruční čištění ramen segmentu prováděných horolezeckou technikou_x000D_
- cena obsahuje i náklady na instalaci podvěsných plachet pro zachytávání odpadu při mechanickém čištění, včetně zajištění pravidelného vybírání odpadu a konečné likvidace plachet.</t>
  </si>
  <si>
    <t>"ramena segmentu" 65</t>
  </si>
  <si>
    <t>789212542_R</t>
  </si>
  <si>
    <t>Provedení otryskání ocelových konstrukcí, stupeň přípravy Sa 2 1/2, suché abrazivní tryskání abrazivem ze strusky</t>
  </si>
  <si>
    <t>-1146401303</t>
  </si>
  <si>
    <t>Provedení otryskání ocelových konstrukcí, stupeň přípravy Sa 2 1/2, pomocí strusky</t>
  </si>
  <si>
    <t>Poznámka k položce:_x000D_
Viz B zpráva, kap.2.5.5._x000D_
Otryskání ke zdrsnění povrchu konstrukce před aplikací PKO._x000D_
Včetně všech nákladů na odstranění strusky._x000D_
Cena obsahuje i náklady na přesun hmot v rámci stavby.</t>
  </si>
  <si>
    <t>610 "cela plocha" - 65 "pro tryskání nepřístupná ramena segmentu"</t>
  </si>
  <si>
    <t>13</t>
  </si>
  <si>
    <t>789316211_R</t>
  </si>
  <si>
    <t xml:space="preserve">Zhotovení nátěrového systému ocelových konstrukcí dvousložkového, záklaldní, mezivrstvy a krycí nátěr. </t>
  </si>
  <si>
    <t>108438422</t>
  </si>
  <si>
    <t>Zhotovení nátěrového systému ocelových konstrukcí dvousložkového, záklaldní, mezivrstvy a krycí nátěr. 
Cena obsahuje náklady na práci a veškerý materiál včetně spotřeby nátěrových hmot.</t>
  </si>
  <si>
    <t xml:space="preserve">Poznámka k položce:_x000D_
Specifikace nátěru viz B zpráva, kap.2.5.5._x000D_
Nátěr dvousložkovou epoxidovou barvou po schválení nátěrového systému objednatelem._x000D_
</t>
  </si>
  <si>
    <t>"hradicí plech vnější a vnitřní" 245</t>
  </si>
  <si>
    <t>"diafragmy" 63</t>
  </si>
  <si>
    <t>"ramena" 65</t>
  </si>
  <si>
    <t>"ostatní - podélníky, lemy, žebříky" 227+10</t>
  </si>
  <si>
    <t>14</t>
  </si>
  <si>
    <t>789316216_R2</t>
  </si>
  <si>
    <t>Zhotovení nátěrového systému ocelových konstrukcí dvousložkového, záklaldní, mezivrstvy a krycí nátěr - horolezeckou technikou</t>
  </si>
  <si>
    <t>-194079239</t>
  </si>
  <si>
    <t>Zhotovení nátěrového systému ocelových konstrukcí dvousložkového, záklaldní, mezivrstvy a krycí nátěr.
Cena obsahuje náklady na práci a veškerý materiál včetně spotřeby nátěrových hmot.
Cena obsahuje i náklady na provádění pomocí horolezecké techniky.</t>
  </si>
  <si>
    <t xml:space="preserve">Poznámka k položce:_x000D_
Specifikace nátěru viz B zpráva, kap.2.5.5._x000D_
Nátěr dvousložkovou epoxidovou barvou po schválení nátěrového systému objednatelem._x000D_
Použití horolezecké techniky pro nátěry ramen segmentu_x000D_
</t>
  </si>
  <si>
    <t>99878910_R</t>
  </si>
  <si>
    <t>Přesun hmot PSV</t>
  </si>
  <si>
    <t>-1664669556</t>
  </si>
  <si>
    <t>02 - Výměna těsnění segmentu</t>
  </si>
  <si>
    <t>003_R</t>
  </si>
  <si>
    <t>Demontáž a montáž konstrukce těsnění bočního a spodního</t>
  </si>
  <si>
    <t>1046160845</t>
  </si>
  <si>
    <t xml:space="preserve">Výroba, dodávka a montáž konstrukce těsnění bočního a spodního
</t>
  </si>
  <si>
    <t>Poznámka k položce:_x000D_
Viz B zpráva, kap.2.5.6. Těsnění segmentu _x000D_
- včetně nákladů na seřízení těsnění_x000D_
- včetně nákladů na manipulaci s ocel. prvky - lišty_x000D_
- cena obsahuje náklady na instalaci pryžových prvků a jejich případnou rozměrovou úpravu</t>
  </si>
  <si>
    <t>M</t>
  </si>
  <si>
    <t>001_M</t>
  </si>
  <si>
    <t>Pryžové těsnění profil "nota s dutinou" , rozměr nutno ověřit, (cca 110 x 40 mm)</t>
  </si>
  <si>
    <t>m</t>
  </si>
  <si>
    <t>788577203</t>
  </si>
  <si>
    <t>Pryžové těsnění profil "nota s dutinou"  ( 110 x 40 mm),  EPDM 60°ShA</t>
  </si>
  <si>
    <t xml:space="preserve">Poznámka k položce:_x000D_
- pryž těsnění dnové a boční - přesný typ – rozměry ověřit při demontáži ! Uvedený rozměr 110x40 mm a typ s dutinou odpovídá původní PD_x000D_
 TZ.kap. 2.5.6.  Těsnění segmentu_x000D_
</t>
  </si>
  <si>
    <t>2*7 "boční těsnění" + 18 "prahové těsnění"</t>
  </si>
  <si>
    <t>002_M</t>
  </si>
  <si>
    <t>Pryžové těsnění, obd. profil 100x10 mm</t>
  </si>
  <si>
    <t>-1426818082</t>
  </si>
  <si>
    <t>Pryžové těsnění profil 100 x 10 mm, EPDM 70°ShA</t>
  </si>
  <si>
    <t>Poznámka k položce:_x000D_
Doplňkový pryžový profil pro případné vypodložení notové pryže._x000D_
Rozměr nutno ověřit dle skutečnosti.</t>
  </si>
  <si>
    <t>003_M</t>
  </si>
  <si>
    <t xml:space="preserve">Nerezové lišty těsnění, přítlačné a podkladové </t>
  </si>
  <si>
    <t>228316906</t>
  </si>
  <si>
    <t>Poznámka k položce:_x000D_
Předpokládá se obdélníkový profil 60x8 mm (cca 16 m), L profil cca 100x65x8 (cca 16 m) a ohýbaný profil 100x8 mm (cca 18 m). Rozměry nutno ověřit na konstrukci. Materiál 1.4301</t>
  </si>
  <si>
    <t>004_R</t>
  </si>
  <si>
    <t>Nerez - spojovací materiál šroub M16 + matice + podložky, mat. A2-70</t>
  </si>
  <si>
    <t>kg</t>
  </si>
  <si>
    <t>-1682048159</t>
  </si>
  <si>
    <t xml:space="preserve">Předpokládá se následující materiál, nutno ověřit:
Nerez - spojovací materiál, materiál A2-70
Šroub se šestihranou hlavou M16x60 + šestihranná matice - prahové těsnění
Šroub se šestihranou hlavou M16x50 + šestihranná matice - boční těsnění
Podložky pod matice M16
</t>
  </si>
  <si>
    <t xml:space="preserve">Poznámka k položce:_x000D_
Viz B zpráva, kap.2.5.6._x000D_
- zahrnuje nerez spojovací materiál, cca 30 kg,_x000D_
- včetně montáže a dodávky_x000D_
- Dle PD 62 ks/ šavli + 100 ks prahové těsnění_x000D_
</t>
  </si>
  <si>
    <t>005_R</t>
  </si>
  <si>
    <t>Likvidace odpadu dle platné legislativy, včetně všech manipulací, dopravy, včetně poplatku za uložení a likvidaci dle platné legislativy</t>
  </si>
  <si>
    <t>1182594775</t>
  </si>
  <si>
    <t>Vodorovná doprava nečistot s naložením a složením na skládku, včetně poplatku za uložení a likvidaci dle platné legislativy</t>
  </si>
  <si>
    <t>Poznámka k položce:_x000D_
odpady z výměny těsnění, viz TZ kap. 2.5.6. - Těsnění segmentu_x000D_
- zahrnuje odvoz a ekologickou likvidaci odpadu dle platné legislativy včetně všech poplatků s tím spojených</t>
  </si>
  <si>
    <t>03 - Drobné opravy a údržba</t>
  </si>
  <si>
    <t xml:space="preserve">    1 - Zemní práce</t>
  </si>
  <si>
    <t>Zemní práce</t>
  </si>
  <si>
    <t>161101155_R</t>
  </si>
  <si>
    <t>Svislé přemístění výkopku z horniny tř. 5 až 7 hl výkopu do 10 m</t>
  </si>
  <si>
    <t>m3</t>
  </si>
  <si>
    <t>1227505898</t>
  </si>
  <si>
    <t>Svislé přemístění výkopku  bez naložení do dopravní nádoby avšak s vyprázdněním dopravní nádoby na hromadu nebo do dopravního prostředku z horniny tř. 5 až 7, při hloubce výkopu přes 8 do 10 m</t>
  </si>
  <si>
    <t>Poznámka k položce:_x000D_
Přemístění odsekaných hmot z prostoru segmentu na plato VD na levém břehu, bez možnosti použití mechanizace.Vzdálenost cca 150m, výška cca 10m.</t>
  </si>
  <si>
    <t>18*0,4*0,05 "m odhad množství odsekání deg. betonu, plocha 18,0 x 0,4 x 0,05 m "</t>
  </si>
  <si>
    <t>18*0,4*0,15 "m odhad množství odsekání deg. betonu, plocha 18,0 x 0,4 x 0,05 m "</t>
  </si>
  <si>
    <t>162201251_R</t>
  </si>
  <si>
    <t>Vodorovné přemístění do 50 m nošením výkopku z horniny tř. 5 až 7</t>
  </si>
  <si>
    <t>438034064</t>
  </si>
  <si>
    <t>Vodorovné přemístění výkopku nebo sypaniny nošením s vyprázdněním nádoby na hromady nebo do dopravního prostředku na vzdálenost do 10 m z horniny tř. 5 až 7</t>
  </si>
  <si>
    <t>Poznámka k položce:_x000D_
Přemístění odsekaných hmot z prostoru segmentu na plato VD na levém břehu, bez možnosti použití mechanizace.Vzdálenost cca 150m.</t>
  </si>
  <si>
    <t>985111213</t>
  </si>
  <si>
    <t>Odsekání betonu stěn tl přes 100 do 150 mm</t>
  </si>
  <si>
    <t>1273472277</t>
  </si>
  <si>
    <t>Odsekání vrstev betonu stěn, tloušťka odsekané vrstvy přes 100 do 150 mm</t>
  </si>
  <si>
    <t>Poznámka k položce:_x000D_
Odsekání degradováných částí betonu v okolí výmolů kaveren spodního prahu segmentu. Odsekání pouze degradovaných částí._x000D_
viz. B zpráva kap. 2.5.4. Drobné opravy a údržba</t>
  </si>
  <si>
    <t>985112133</t>
  </si>
  <si>
    <t>Odsekání degradovaného betonu rubu kleneb a podlah tl do 50 mm</t>
  </si>
  <si>
    <t>-668481220</t>
  </si>
  <si>
    <t>Odsekání degradovaného betonu rubu kleneb a podlah, tloušťky přes 30 do 50 mm</t>
  </si>
  <si>
    <t>18*0,4</t>
  </si>
  <si>
    <t>-1160009119</t>
  </si>
  <si>
    <t>7,2*2 'Přepočtené koeficientem množství</t>
  </si>
  <si>
    <t>985311220_R</t>
  </si>
  <si>
    <t>Reprofilace líce kleneb a podhledů cementovou sanační maltou tl přes 150 mm, včetně vyztužení</t>
  </si>
  <si>
    <t>1451313374</t>
  </si>
  <si>
    <t>Reprofilace betonu sanačními maltami na cementové bázi ručně líce kleneb a podhledů, tloušťky přes 150 mm, včetně vyztužení</t>
  </si>
  <si>
    <t>Poznámka k položce:_x000D_
Oprava výmplů a kaveren v okolí prahu segmentu._x000D_
tl. 150 mm, včetně doplnění výztužné sítě_x000D_
Oprava pomocí tixotropní, mrazuvzdorné, vodonepropustné malty na bázi cementu s příměsí vláken, malta třídy R4_x000D_
viz. B zpráva kap. 2.5.4. Drobné opravy a údržba</t>
  </si>
  <si>
    <t>985311315</t>
  </si>
  <si>
    <t>Reprofilace rubu kleneb a podlah cementovými sanačními maltami tl 50 mm</t>
  </si>
  <si>
    <t>1760780655</t>
  </si>
  <si>
    <t>Reprofilace betonu sanačními maltami na cementové bázi ručně rubu kleneb a podlah, tloušťky přes 40 do 50 mm</t>
  </si>
  <si>
    <t>Poznámka k položce:_x000D_
Oprava výmplů a kaveren v okolí prahu segmentu._x000D_
tl. 50 mm_x000D_
Oprava pomocí tixotropní, mrazuvzdorné, vodonepropustné malty na bázi cementu s příměsí vláken, malta třídy R4_x000D_
viz. B zpráva, kap. 2.5.4.Drobné opravy a údržba</t>
  </si>
  <si>
    <t>985311911</t>
  </si>
  <si>
    <t>Příplatek při reprofilaci sanačními maltami za práci ve stísněném prostoru</t>
  </si>
  <si>
    <t>-1148486336</t>
  </si>
  <si>
    <t>Reprofilace betonu sanačními maltami na cementové bázi ručně Příplatek k cenám za práci ve stísněném prostoru</t>
  </si>
  <si>
    <t>985311912</t>
  </si>
  <si>
    <t>Příplatek při reprofilaci sanačními maltami za plochu do 10 m2 jednotlivě</t>
  </si>
  <si>
    <t>-753003025</t>
  </si>
  <si>
    <t>Reprofilace betonu sanačními maltami na cementové bázi ručně Příplatek k cenám za plochu do 10 m2 jednotlivě</t>
  </si>
  <si>
    <t>006_R</t>
  </si>
  <si>
    <t>-355653718</t>
  </si>
  <si>
    <t xml:space="preserve">Poznámka k položce:_x000D_
- zahrnuje odvoz a ekologickou likvidaci odpadu z bourání dle platné legislativy_x000D_
 včetně všech poplatků s tím spojených _x000D_
</t>
  </si>
  <si>
    <t>3,348*2,2 'Přepočtené koeficientem množství</t>
  </si>
  <si>
    <t>998322011</t>
  </si>
  <si>
    <t>-1745305291</t>
  </si>
  <si>
    <t>007_R</t>
  </si>
  <si>
    <t>Oprava dosedacího prahu segmentu</t>
  </si>
  <si>
    <t>-1263551737</t>
  </si>
  <si>
    <t xml:space="preserve">Poznámka k položce:_x000D_
viz B.zpráva, kap. 2.5.4._x000D_
Odstranění stávající lišty v celé délce, očištění ručně, vybroušení a uchycení, navaření nové nerezové lišty (dl.18m) mat. 1.4301, ochranný nátěr podkladní konstrukce._x000D_
</t>
  </si>
  <si>
    <t>008_R</t>
  </si>
  <si>
    <t>Oprava systému mazání ložisek</t>
  </si>
  <si>
    <t>-227376911</t>
  </si>
  <si>
    <t xml:space="preserve">Poznámka k položce:_x000D_
Viz TZ kap.2.5.7.  mazání ložisek_x000D_
kompletní demontáž nefunkčních mazacích trubek, včetně vysekání a zapravení konstrukce pilíře, zřízení nového mazacího místa včetně úprav, včetně nových nerezových trubek a doplnění maziva, úprava v ložisku._x000D_
</t>
  </si>
  <si>
    <t>009_R</t>
  </si>
  <si>
    <t>Čištění a promazání Gallových řetězů</t>
  </si>
  <si>
    <t>875327224</t>
  </si>
  <si>
    <t xml:space="preserve">Poznámka k položce:_x000D_
Viz TZ kap.2.5.8.  Čištění řetězů_x000D_
Vyčištění a promazání (konzerovování) Gallových řetězů._x000D_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</si>
</sst>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opLeftCell="A88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11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8"/>
      <c r="BE5" s="208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12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8"/>
      <c r="BE6" s="209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21</v>
      </c>
      <c r="AR7" s="18"/>
      <c r="BE7" s="209"/>
      <c r="BS7" s="15" t="s">
        <v>6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209"/>
      <c r="BS8" s="15" t="s">
        <v>6</v>
      </c>
    </row>
    <row r="9" spans="1:74" ht="14.45" customHeight="1">
      <c r="B9" s="18"/>
      <c r="AR9" s="18"/>
      <c r="BE9" s="209"/>
      <c r="BS9" s="15" t="s">
        <v>6</v>
      </c>
    </row>
    <row r="10" spans="1:74" ht="12" customHeight="1">
      <c r="B10" s="18"/>
      <c r="D10" s="25" t="s">
        <v>26</v>
      </c>
      <c r="AK10" s="25" t="s">
        <v>27</v>
      </c>
      <c r="AN10" s="23" t="s">
        <v>28</v>
      </c>
      <c r="AR10" s="18"/>
      <c r="BE10" s="209"/>
      <c r="BS10" s="15" t="s">
        <v>6</v>
      </c>
    </row>
    <row r="11" spans="1:74" ht="18.399999999999999" customHeight="1">
      <c r="B11" s="18"/>
      <c r="E11" s="23" t="s">
        <v>29</v>
      </c>
      <c r="AK11" s="25" t="s">
        <v>30</v>
      </c>
      <c r="AN11" s="23" t="s">
        <v>31</v>
      </c>
      <c r="AR11" s="18"/>
      <c r="BE11" s="209"/>
      <c r="BS11" s="15" t="s">
        <v>6</v>
      </c>
    </row>
    <row r="12" spans="1:74" ht="6.95" customHeight="1">
      <c r="B12" s="18"/>
      <c r="AR12" s="18"/>
      <c r="BE12" s="209"/>
      <c r="BS12" s="15" t="s">
        <v>6</v>
      </c>
    </row>
    <row r="13" spans="1:74" ht="12" customHeight="1">
      <c r="B13" s="18"/>
      <c r="D13" s="25" t="s">
        <v>32</v>
      </c>
      <c r="AK13" s="25" t="s">
        <v>27</v>
      </c>
      <c r="AN13" s="27" t="s">
        <v>33</v>
      </c>
      <c r="AR13" s="18"/>
      <c r="BE13" s="209"/>
      <c r="BS13" s="15" t="s">
        <v>6</v>
      </c>
    </row>
    <row r="14" spans="1:74" ht="12.75">
      <c r="B14" s="18"/>
      <c r="E14" s="213" t="s">
        <v>33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5" t="s">
        <v>30</v>
      </c>
      <c r="AN14" s="27" t="s">
        <v>33</v>
      </c>
      <c r="AR14" s="18"/>
      <c r="BE14" s="209"/>
      <c r="BS14" s="15" t="s">
        <v>6</v>
      </c>
    </row>
    <row r="15" spans="1:74" ht="6.95" customHeight="1">
      <c r="B15" s="18"/>
      <c r="AR15" s="18"/>
      <c r="BE15" s="209"/>
      <c r="BS15" s="15" t="s">
        <v>4</v>
      </c>
    </row>
    <row r="16" spans="1:74" ht="12" customHeight="1">
      <c r="B16" s="18"/>
      <c r="D16" s="25" t="s">
        <v>34</v>
      </c>
      <c r="AK16" s="25" t="s">
        <v>27</v>
      </c>
      <c r="AN16" s="23" t="s">
        <v>35</v>
      </c>
      <c r="AR16" s="18"/>
      <c r="BE16" s="209"/>
      <c r="BS16" s="15" t="s">
        <v>4</v>
      </c>
    </row>
    <row r="17" spans="2:71" ht="18.399999999999999" customHeight="1">
      <c r="B17" s="18"/>
      <c r="E17" s="23" t="s">
        <v>36</v>
      </c>
      <c r="AK17" s="25" t="s">
        <v>30</v>
      </c>
      <c r="AN17" s="23" t="s">
        <v>1</v>
      </c>
      <c r="AR17" s="18"/>
      <c r="BE17" s="209"/>
      <c r="BS17" s="15" t="s">
        <v>37</v>
      </c>
    </row>
    <row r="18" spans="2:71" ht="6.95" customHeight="1">
      <c r="B18" s="18"/>
      <c r="AR18" s="18"/>
      <c r="BE18" s="209"/>
      <c r="BS18" s="15" t="s">
        <v>6</v>
      </c>
    </row>
    <row r="19" spans="2:71" ht="12" customHeight="1">
      <c r="B19" s="18"/>
      <c r="D19" s="25" t="s">
        <v>38</v>
      </c>
      <c r="AK19" s="25" t="s">
        <v>27</v>
      </c>
      <c r="AN19" s="23" t="s">
        <v>35</v>
      </c>
      <c r="AR19" s="18"/>
      <c r="BE19" s="209"/>
      <c r="BS19" s="15" t="s">
        <v>6</v>
      </c>
    </row>
    <row r="20" spans="2:71" ht="18.399999999999999" customHeight="1">
      <c r="B20" s="18"/>
      <c r="E20" s="23" t="s">
        <v>36</v>
      </c>
      <c r="AK20" s="25" t="s">
        <v>30</v>
      </c>
      <c r="AN20" s="23" t="s">
        <v>1</v>
      </c>
      <c r="AR20" s="18"/>
      <c r="BE20" s="209"/>
      <c r="BS20" s="15" t="s">
        <v>37</v>
      </c>
    </row>
    <row r="21" spans="2:71" ht="6.95" customHeight="1">
      <c r="B21" s="18"/>
      <c r="AR21" s="18"/>
      <c r="BE21" s="209"/>
    </row>
    <row r="22" spans="2:71" ht="12" customHeight="1">
      <c r="B22" s="18"/>
      <c r="D22" s="25" t="s">
        <v>39</v>
      </c>
      <c r="AR22" s="18"/>
      <c r="BE22" s="209"/>
    </row>
    <row r="23" spans="2:71" ht="47.25" customHeight="1">
      <c r="B23" s="18"/>
      <c r="E23" s="215" t="s">
        <v>40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8"/>
      <c r="BE23" s="209"/>
    </row>
    <row r="24" spans="2:71" ht="6.95" customHeight="1">
      <c r="B24" s="18"/>
      <c r="AR24" s="18"/>
      <c r="BE24" s="209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9"/>
    </row>
    <row r="26" spans="2:71" s="1" customFormat="1" ht="25.9" customHeight="1">
      <c r="B26" s="30"/>
      <c r="D26" s="31" t="s">
        <v>41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0">
        <f>ROUND(AG94,2)</f>
        <v>0</v>
      </c>
      <c r="AL26" s="201"/>
      <c r="AM26" s="201"/>
      <c r="AN26" s="201"/>
      <c r="AO26" s="201"/>
      <c r="AR26" s="30"/>
      <c r="BE26" s="209"/>
    </row>
    <row r="27" spans="2:71" s="1" customFormat="1" ht="6.95" customHeight="1">
      <c r="B27" s="30"/>
      <c r="AR27" s="30"/>
      <c r="BE27" s="209"/>
    </row>
    <row r="28" spans="2:71" s="1" customFormat="1" ht="12.75">
      <c r="B28" s="30"/>
      <c r="L28" s="202" t="s">
        <v>42</v>
      </c>
      <c r="M28" s="202"/>
      <c r="N28" s="202"/>
      <c r="O28" s="202"/>
      <c r="P28" s="202"/>
      <c r="W28" s="202" t="s">
        <v>43</v>
      </c>
      <c r="X28" s="202"/>
      <c r="Y28" s="202"/>
      <c r="Z28" s="202"/>
      <c r="AA28" s="202"/>
      <c r="AB28" s="202"/>
      <c r="AC28" s="202"/>
      <c r="AD28" s="202"/>
      <c r="AE28" s="202"/>
      <c r="AK28" s="202" t="s">
        <v>44</v>
      </c>
      <c r="AL28" s="202"/>
      <c r="AM28" s="202"/>
      <c r="AN28" s="202"/>
      <c r="AO28" s="202"/>
      <c r="AR28" s="30"/>
      <c r="BE28" s="209"/>
    </row>
    <row r="29" spans="2:71" s="2" customFormat="1" ht="14.45" customHeight="1">
      <c r="B29" s="34"/>
      <c r="D29" s="25" t="s">
        <v>45</v>
      </c>
      <c r="F29" s="25" t="s">
        <v>46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4"/>
      <c r="BE29" s="210"/>
    </row>
    <row r="30" spans="2:71" s="2" customFormat="1" ht="14.45" customHeight="1">
      <c r="B30" s="34"/>
      <c r="F30" s="25" t="s">
        <v>47</v>
      </c>
      <c r="L30" s="196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4"/>
      <c r="BE30" s="210"/>
    </row>
    <row r="31" spans="2:71" s="2" customFormat="1" ht="14.45" hidden="1" customHeight="1">
      <c r="B31" s="34"/>
      <c r="F31" s="25" t="s">
        <v>48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4"/>
      <c r="BE31" s="210"/>
    </row>
    <row r="32" spans="2:71" s="2" customFormat="1" ht="14.45" hidden="1" customHeight="1">
      <c r="B32" s="34"/>
      <c r="F32" s="25" t="s">
        <v>49</v>
      </c>
      <c r="L32" s="196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4"/>
      <c r="BE32" s="210"/>
    </row>
    <row r="33" spans="2:57" s="2" customFormat="1" ht="14.45" hidden="1" customHeight="1">
      <c r="B33" s="34"/>
      <c r="F33" s="25" t="s">
        <v>50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4"/>
      <c r="BE33" s="210"/>
    </row>
    <row r="34" spans="2:57" s="1" customFormat="1" ht="6.95" customHeight="1">
      <c r="B34" s="30"/>
      <c r="AR34" s="30"/>
      <c r="BE34" s="209"/>
    </row>
    <row r="35" spans="2:57" s="1" customFormat="1" ht="25.9" customHeight="1">
      <c r="B35" s="30"/>
      <c r="C35" s="35"/>
      <c r="D35" s="36" t="s">
        <v>51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52</v>
      </c>
      <c r="U35" s="37"/>
      <c r="V35" s="37"/>
      <c r="W35" s="37"/>
      <c r="X35" s="207" t="s">
        <v>53</v>
      </c>
      <c r="Y35" s="205"/>
      <c r="Z35" s="205"/>
      <c r="AA35" s="205"/>
      <c r="AB35" s="205"/>
      <c r="AC35" s="37"/>
      <c r="AD35" s="37"/>
      <c r="AE35" s="37"/>
      <c r="AF35" s="37"/>
      <c r="AG35" s="37"/>
      <c r="AH35" s="37"/>
      <c r="AI35" s="37"/>
      <c r="AJ35" s="37"/>
      <c r="AK35" s="204">
        <f>SUM(AK26:AK33)</f>
        <v>0</v>
      </c>
      <c r="AL35" s="205"/>
      <c r="AM35" s="205"/>
      <c r="AN35" s="205"/>
      <c r="AO35" s="206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55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56</v>
      </c>
      <c r="AI60" s="32"/>
      <c r="AJ60" s="32"/>
      <c r="AK60" s="32"/>
      <c r="AL60" s="32"/>
      <c r="AM60" s="41" t="s">
        <v>57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59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56</v>
      </c>
      <c r="AI75" s="32"/>
      <c r="AJ75" s="32"/>
      <c r="AK75" s="32"/>
      <c r="AL75" s="32"/>
      <c r="AM75" s="41" t="s">
        <v>57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60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2024_03</v>
      </c>
      <c r="AR84" s="46"/>
    </row>
    <row r="85" spans="1:91" s="4" customFormat="1" ht="36.950000000000003" customHeight="1">
      <c r="B85" s="47"/>
      <c r="C85" s="48" t="s">
        <v>16</v>
      </c>
      <c r="L85" s="197" t="str">
        <f>K6</f>
        <v>VD Kamýk - oprava povrchových ochran a konstrukce segmentového uzávěru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22</v>
      </c>
      <c r="L87" s="49" t="str">
        <f>IF(K8="","",K8)</f>
        <v>VD Kamýk</v>
      </c>
      <c r="AI87" s="25" t="s">
        <v>24</v>
      </c>
      <c r="AM87" s="199" t="str">
        <f>IF(AN8= "","",AN8)</f>
        <v>6. 5. 2024</v>
      </c>
      <c r="AN87" s="199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26</v>
      </c>
      <c r="L89" s="3" t="str">
        <f>IF(E11= "","",E11)</f>
        <v>Povodí Vltavy státní podnik</v>
      </c>
      <c r="AI89" s="25" t="s">
        <v>34</v>
      </c>
      <c r="AM89" s="182" t="str">
        <f>IF(E17="","",E17)</f>
        <v>Ing. M. Klimešová</v>
      </c>
      <c r="AN89" s="183"/>
      <c r="AO89" s="183"/>
      <c r="AP89" s="183"/>
      <c r="AR89" s="30"/>
      <c r="AS89" s="178" t="s">
        <v>61</v>
      </c>
      <c r="AT89" s="179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32</v>
      </c>
      <c r="L90" s="3" t="str">
        <f>IF(E14= "Vyplň údaj","",E14)</f>
        <v/>
      </c>
      <c r="AI90" s="25" t="s">
        <v>38</v>
      </c>
      <c r="AM90" s="182" t="str">
        <f>IF(E20="","",E20)</f>
        <v>Ing. M. Klimešová</v>
      </c>
      <c r="AN90" s="183"/>
      <c r="AO90" s="183"/>
      <c r="AP90" s="183"/>
      <c r="AR90" s="30"/>
      <c r="AS90" s="180"/>
      <c r="AT90" s="181"/>
      <c r="BD90" s="54"/>
    </row>
    <row r="91" spans="1:91" s="1" customFormat="1" ht="10.9" customHeight="1">
      <c r="B91" s="30"/>
      <c r="AR91" s="30"/>
      <c r="AS91" s="180"/>
      <c r="AT91" s="181"/>
      <c r="BD91" s="54"/>
    </row>
    <row r="92" spans="1:91" s="1" customFormat="1" ht="29.25" customHeight="1">
      <c r="B92" s="30"/>
      <c r="C92" s="184" t="s">
        <v>62</v>
      </c>
      <c r="D92" s="185"/>
      <c r="E92" s="185"/>
      <c r="F92" s="185"/>
      <c r="G92" s="185"/>
      <c r="H92" s="55"/>
      <c r="I92" s="187" t="s">
        <v>63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6" t="s">
        <v>64</v>
      </c>
      <c r="AH92" s="185"/>
      <c r="AI92" s="185"/>
      <c r="AJ92" s="185"/>
      <c r="AK92" s="185"/>
      <c r="AL92" s="185"/>
      <c r="AM92" s="185"/>
      <c r="AN92" s="187" t="s">
        <v>65</v>
      </c>
      <c r="AO92" s="185"/>
      <c r="AP92" s="188"/>
      <c r="AQ92" s="56" t="s">
        <v>66</v>
      </c>
      <c r="AR92" s="30"/>
      <c r="AS92" s="57" t="s">
        <v>67</v>
      </c>
      <c r="AT92" s="58" t="s">
        <v>68</v>
      </c>
      <c r="AU92" s="58" t="s">
        <v>69</v>
      </c>
      <c r="AV92" s="58" t="s">
        <v>70</v>
      </c>
      <c r="AW92" s="58" t="s">
        <v>71</v>
      </c>
      <c r="AX92" s="58" t="s">
        <v>72</v>
      </c>
      <c r="AY92" s="58" t="s">
        <v>73</v>
      </c>
      <c r="AZ92" s="58" t="s">
        <v>74</v>
      </c>
      <c r="BA92" s="58" t="s">
        <v>75</v>
      </c>
      <c r="BB92" s="58" t="s">
        <v>76</v>
      </c>
      <c r="BC92" s="58" t="s">
        <v>77</v>
      </c>
      <c r="BD92" s="59" t="s">
        <v>78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2">
        <f>ROUND(SUM(AG95:AG98),2)</f>
        <v>0</v>
      </c>
      <c r="AH94" s="192"/>
      <c r="AI94" s="192"/>
      <c r="AJ94" s="192"/>
      <c r="AK94" s="192"/>
      <c r="AL94" s="192"/>
      <c r="AM94" s="192"/>
      <c r="AN94" s="193">
        <f>SUM(AG94,AT94)</f>
        <v>0</v>
      </c>
      <c r="AO94" s="193"/>
      <c r="AP94" s="193"/>
      <c r="AQ94" s="65" t="s">
        <v>1</v>
      </c>
      <c r="AR94" s="61"/>
      <c r="AS94" s="66">
        <f>ROUND(SUM(AS95:AS98),2)</f>
        <v>0</v>
      </c>
      <c r="AT94" s="67">
        <f>ROUND(SUM(AV94:AW94),2)</f>
        <v>0</v>
      </c>
      <c r="AU94" s="68">
        <f>ROUND(SUM(AU95:AU98),5)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ROUND(SUM(AZ95:AZ98),2)</f>
        <v>0</v>
      </c>
      <c r="BA94" s="67">
        <f>ROUND(SUM(BA95:BA98),2)</f>
        <v>0</v>
      </c>
      <c r="BB94" s="67">
        <f>ROUND(SUM(BB95:BB98),2)</f>
        <v>0</v>
      </c>
      <c r="BC94" s="67">
        <f>ROUND(SUM(BC95:BC98),2)</f>
        <v>0</v>
      </c>
      <c r="BD94" s="69">
        <f>ROUND(SUM(BD95:BD98),2)</f>
        <v>0</v>
      </c>
      <c r="BS94" s="70" t="s">
        <v>80</v>
      </c>
      <c r="BT94" s="70" t="s">
        <v>81</v>
      </c>
      <c r="BU94" s="71" t="s">
        <v>82</v>
      </c>
      <c r="BV94" s="70" t="s">
        <v>83</v>
      </c>
      <c r="BW94" s="70" t="s">
        <v>5</v>
      </c>
      <c r="BX94" s="70" t="s">
        <v>84</v>
      </c>
      <c r="CL94" s="70" t="s">
        <v>19</v>
      </c>
    </row>
    <row r="95" spans="1:91" s="6" customFormat="1" ht="16.5" customHeight="1">
      <c r="A95" s="72" t="s">
        <v>85</v>
      </c>
      <c r="B95" s="73"/>
      <c r="C95" s="74"/>
      <c r="D95" s="189" t="s">
        <v>86</v>
      </c>
      <c r="E95" s="189"/>
      <c r="F95" s="189"/>
      <c r="G95" s="189"/>
      <c r="H95" s="189"/>
      <c r="I95" s="75"/>
      <c r="J95" s="189" t="s">
        <v>87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90">
        <f>'00 - VON'!J30</f>
        <v>0</v>
      </c>
      <c r="AH95" s="191"/>
      <c r="AI95" s="191"/>
      <c r="AJ95" s="191"/>
      <c r="AK95" s="191"/>
      <c r="AL95" s="191"/>
      <c r="AM95" s="191"/>
      <c r="AN95" s="190">
        <f>SUM(AG95,AT95)</f>
        <v>0</v>
      </c>
      <c r="AO95" s="191"/>
      <c r="AP95" s="191"/>
      <c r="AQ95" s="76" t="s">
        <v>87</v>
      </c>
      <c r="AR95" s="73"/>
      <c r="AS95" s="77">
        <v>0</v>
      </c>
      <c r="AT95" s="78">
        <f>ROUND(SUM(AV95:AW95),2)</f>
        <v>0</v>
      </c>
      <c r="AU95" s="79">
        <f>'00 - VON'!P123</f>
        <v>0</v>
      </c>
      <c r="AV95" s="78">
        <f>'00 - VON'!J33</f>
        <v>0</v>
      </c>
      <c r="AW95" s="78">
        <f>'00 - VON'!J34</f>
        <v>0</v>
      </c>
      <c r="AX95" s="78">
        <f>'00 - VON'!J35</f>
        <v>0</v>
      </c>
      <c r="AY95" s="78">
        <f>'00 - VON'!J36</f>
        <v>0</v>
      </c>
      <c r="AZ95" s="78">
        <f>'00 - VON'!F33</f>
        <v>0</v>
      </c>
      <c r="BA95" s="78">
        <f>'00 - VON'!F34</f>
        <v>0</v>
      </c>
      <c r="BB95" s="78">
        <f>'00 - VON'!F35</f>
        <v>0</v>
      </c>
      <c r="BC95" s="78">
        <f>'00 - VON'!F36</f>
        <v>0</v>
      </c>
      <c r="BD95" s="80">
        <f>'00 - VON'!F37</f>
        <v>0</v>
      </c>
      <c r="BT95" s="81" t="s">
        <v>88</v>
      </c>
      <c r="BV95" s="81" t="s">
        <v>83</v>
      </c>
      <c r="BW95" s="81" t="s">
        <v>89</v>
      </c>
      <c r="BX95" s="81" t="s">
        <v>5</v>
      </c>
      <c r="CL95" s="81" t="s">
        <v>1</v>
      </c>
      <c r="CM95" s="81" t="s">
        <v>90</v>
      </c>
    </row>
    <row r="96" spans="1:91" s="6" customFormat="1" ht="16.5" customHeight="1">
      <c r="A96" s="72" t="s">
        <v>85</v>
      </c>
      <c r="B96" s="73"/>
      <c r="C96" s="74"/>
      <c r="D96" s="189" t="s">
        <v>91</v>
      </c>
      <c r="E96" s="189"/>
      <c r="F96" s="189"/>
      <c r="G96" s="189"/>
      <c r="H96" s="189"/>
      <c r="I96" s="75"/>
      <c r="J96" s="189" t="s">
        <v>92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90">
        <f>'01 - Oprava povrchových o...'!J30</f>
        <v>0</v>
      </c>
      <c r="AH96" s="191"/>
      <c r="AI96" s="191"/>
      <c r="AJ96" s="191"/>
      <c r="AK96" s="191"/>
      <c r="AL96" s="191"/>
      <c r="AM96" s="191"/>
      <c r="AN96" s="190">
        <f>SUM(AG96,AT96)</f>
        <v>0</v>
      </c>
      <c r="AO96" s="191"/>
      <c r="AP96" s="191"/>
      <c r="AQ96" s="76" t="s">
        <v>93</v>
      </c>
      <c r="AR96" s="73"/>
      <c r="AS96" s="77">
        <v>0</v>
      </c>
      <c r="AT96" s="78">
        <f>ROUND(SUM(AV96:AW96),2)</f>
        <v>0</v>
      </c>
      <c r="AU96" s="79">
        <f>'01 - Oprava povrchových o...'!P123</f>
        <v>0</v>
      </c>
      <c r="AV96" s="78">
        <f>'01 - Oprava povrchových o...'!J33</f>
        <v>0</v>
      </c>
      <c r="AW96" s="78">
        <f>'01 - Oprava povrchových o...'!J34</f>
        <v>0</v>
      </c>
      <c r="AX96" s="78">
        <f>'01 - Oprava povrchových o...'!J35</f>
        <v>0</v>
      </c>
      <c r="AY96" s="78">
        <f>'01 - Oprava povrchových o...'!J36</f>
        <v>0</v>
      </c>
      <c r="AZ96" s="78">
        <f>'01 - Oprava povrchových o...'!F33</f>
        <v>0</v>
      </c>
      <c r="BA96" s="78">
        <f>'01 - Oprava povrchových o...'!F34</f>
        <v>0</v>
      </c>
      <c r="BB96" s="78">
        <f>'01 - Oprava povrchových o...'!F35</f>
        <v>0</v>
      </c>
      <c r="BC96" s="78">
        <f>'01 - Oprava povrchových o...'!F36</f>
        <v>0</v>
      </c>
      <c r="BD96" s="80">
        <f>'01 - Oprava povrchových o...'!F37</f>
        <v>0</v>
      </c>
      <c r="BT96" s="81" t="s">
        <v>88</v>
      </c>
      <c r="BV96" s="81" t="s">
        <v>83</v>
      </c>
      <c r="BW96" s="81" t="s">
        <v>94</v>
      </c>
      <c r="BX96" s="81" t="s">
        <v>5</v>
      </c>
      <c r="CL96" s="81" t="s">
        <v>95</v>
      </c>
      <c r="CM96" s="81" t="s">
        <v>90</v>
      </c>
    </row>
    <row r="97" spans="1:91" s="6" customFormat="1" ht="16.5" customHeight="1">
      <c r="A97" s="72" t="s">
        <v>85</v>
      </c>
      <c r="B97" s="73"/>
      <c r="C97" s="74"/>
      <c r="D97" s="189" t="s">
        <v>96</v>
      </c>
      <c r="E97" s="189"/>
      <c r="F97" s="189"/>
      <c r="G97" s="189"/>
      <c r="H97" s="189"/>
      <c r="I97" s="75"/>
      <c r="J97" s="189" t="s">
        <v>97</v>
      </c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90">
        <f>'02 - Výměna těsnění segmentu'!J30</f>
        <v>0</v>
      </c>
      <c r="AH97" s="191"/>
      <c r="AI97" s="191"/>
      <c r="AJ97" s="191"/>
      <c r="AK97" s="191"/>
      <c r="AL97" s="191"/>
      <c r="AM97" s="191"/>
      <c r="AN97" s="190">
        <f>SUM(AG97,AT97)</f>
        <v>0</v>
      </c>
      <c r="AO97" s="191"/>
      <c r="AP97" s="191"/>
      <c r="AQ97" s="76" t="s">
        <v>93</v>
      </c>
      <c r="AR97" s="73"/>
      <c r="AS97" s="77">
        <v>0</v>
      </c>
      <c r="AT97" s="78">
        <f>ROUND(SUM(AV97:AW97),2)</f>
        <v>0</v>
      </c>
      <c r="AU97" s="79">
        <f>'02 - Výměna těsnění segmentu'!P116</f>
        <v>0</v>
      </c>
      <c r="AV97" s="78">
        <f>'02 - Výměna těsnění segmentu'!J33</f>
        <v>0</v>
      </c>
      <c r="AW97" s="78">
        <f>'02 - Výměna těsnění segmentu'!J34</f>
        <v>0</v>
      </c>
      <c r="AX97" s="78">
        <f>'02 - Výměna těsnění segmentu'!J35</f>
        <v>0</v>
      </c>
      <c r="AY97" s="78">
        <f>'02 - Výměna těsnění segmentu'!J36</f>
        <v>0</v>
      </c>
      <c r="AZ97" s="78">
        <f>'02 - Výměna těsnění segmentu'!F33</f>
        <v>0</v>
      </c>
      <c r="BA97" s="78">
        <f>'02 - Výměna těsnění segmentu'!F34</f>
        <v>0</v>
      </c>
      <c r="BB97" s="78">
        <f>'02 - Výměna těsnění segmentu'!F35</f>
        <v>0</v>
      </c>
      <c r="BC97" s="78">
        <f>'02 - Výměna těsnění segmentu'!F36</f>
        <v>0</v>
      </c>
      <c r="BD97" s="80">
        <f>'02 - Výměna těsnění segmentu'!F37</f>
        <v>0</v>
      </c>
      <c r="BT97" s="81" t="s">
        <v>88</v>
      </c>
      <c r="BV97" s="81" t="s">
        <v>83</v>
      </c>
      <c r="BW97" s="81" t="s">
        <v>98</v>
      </c>
      <c r="BX97" s="81" t="s">
        <v>5</v>
      </c>
      <c r="CL97" s="81" t="s">
        <v>95</v>
      </c>
      <c r="CM97" s="81" t="s">
        <v>90</v>
      </c>
    </row>
    <row r="98" spans="1:91" s="6" customFormat="1" ht="16.5" customHeight="1">
      <c r="A98" s="72" t="s">
        <v>85</v>
      </c>
      <c r="B98" s="73"/>
      <c r="C98" s="74"/>
      <c r="D98" s="189" t="s">
        <v>99</v>
      </c>
      <c r="E98" s="189"/>
      <c r="F98" s="189"/>
      <c r="G98" s="189"/>
      <c r="H98" s="189"/>
      <c r="I98" s="75"/>
      <c r="J98" s="189" t="s">
        <v>100</v>
      </c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90">
        <f>'03 - Drobné opravy a údržba'!J30</f>
        <v>0</v>
      </c>
      <c r="AH98" s="191"/>
      <c r="AI98" s="191"/>
      <c r="AJ98" s="191"/>
      <c r="AK98" s="191"/>
      <c r="AL98" s="191"/>
      <c r="AM98" s="191"/>
      <c r="AN98" s="190">
        <f>SUM(AG98,AT98)</f>
        <v>0</v>
      </c>
      <c r="AO98" s="191"/>
      <c r="AP98" s="191"/>
      <c r="AQ98" s="76" t="s">
        <v>101</v>
      </c>
      <c r="AR98" s="73"/>
      <c r="AS98" s="82">
        <v>0</v>
      </c>
      <c r="AT98" s="83">
        <f>ROUND(SUM(AV98:AW98),2)</f>
        <v>0</v>
      </c>
      <c r="AU98" s="84">
        <f>'03 - Drobné opravy a údržba'!P123</f>
        <v>0</v>
      </c>
      <c r="AV98" s="83">
        <f>'03 - Drobné opravy a údržba'!J33</f>
        <v>0</v>
      </c>
      <c r="AW98" s="83">
        <f>'03 - Drobné opravy a údržba'!J34</f>
        <v>0</v>
      </c>
      <c r="AX98" s="83">
        <f>'03 - Drobné opravy a údržba'!J35</f>
        <v>0</v>
      </c>
      <c r="AY98" s="83">
        <f>'03 - Drobné opravy a údržba'!J36</f>
        <v>0</v>
      </c>
      <c r="AZ98" s="83">
        <f>'03 - Drobné opravy a údržba'!F33</f>
        <v>0</v>
      </c>
      <c r="BA98" s="83">
        <f>'03 - Drobné opravy a údržba'!F34</f>
        <v>0</v>
      </c>
      <c r="BB98" s="83">
        <f>'03 - Drobné opravy a údržba'!F35</f>
        <v>0</v>
      </c>
      <c r="BC98" s="83">
        <f>'03 - Drobné opravy a údržba'!F36</f>
        <v>0</v>
      </c>
      <c r="BD98" s="85">
        <f>'03 - Drobné opravy a údržba'!F37</f>
        <v>0</v>
      </c>
      <c r="BT98" s="81" t="s">
        <v>88</v>
      </c>
      <c r="BV98" s="81" t="s">
        <v>83</v>
      </c>
      <c r="BW98" s="81" t="s">
        <v>102</v>
      </c>
      <c r="BX98" s="81" t="s">
        <v>5</v>
      </c>
      <c r="CL98" s="81" t="s">
        <v>95</v>
      </c>
      <c r="CM98" s="81" t="s">
        <v>90</v>
      </c>
    </row>
    <row r="99" spans="1:91" s="1" customFormat="1" ht="30" customHeight="1">
      <c r="B99" s="30"/>
      <c r="AR99" s="30"/>
    </row>
    <row r="100" spans="1:91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30"/>
    </row>
  </sheetData>
  <sheetProtection algorithmName="SHA-512" hashValue="hnoCEOsXf3mYn4P9ajILap4e8B4A1s+zcj29Tl9bjpZYDBfH/TfiXsh2b089H+JNywPzMsHfL1mpBdlPU2370Q==" saltValue="pbycBIsoZZhCEJeDHvdtankSOASWsMcEtmrRY+JfTjev7QLcwkl2DUtI0L/U0tm02nSO5olHeF0TCQ73MOs+U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0 - VON'!C2" display="/" xr:uid="{00000000-0004-0000-0000-000000000000}"/>
    <hyperlink ref="A96" location="'01 - Oprava povrchových o...'!C2" display="/" xr:uid="{00000000-0004-0000-0000-000001000000}"/>
    <hyperlink ref="A97" location="'02 - Výměna těsnění segmentu'!C2" display="/" xr:uid="{00000000-0004-0000-0000-000002000000}"/>
    <hyperlink ref="A98" location="'03 - Drobné opravy a údržba'!C2" display="/" xr:uid="{00000000-0004-0000-0000-000003000000}"/>
  </hyperlinks>
  <pageMargins left="0.59055118110236227" right="0.59055118110236227" top="0.59055118110236227" bottom="0.39370078740157483" header="0" footer="0"/>
  <pageSetup paperSize="9" scale="72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5" t="s">
        <v>89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hidden="1" customHeight="1">
      <c r="B4" s="18"/>
      <c r="D4" s="19" t="s">
        <v>103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26.25" hidden="1" customHeight="1">
      <c r="B7" s="18"/>
      <c r="E7" s="217" t="str">
        <f>'Rekapitulace stavby'!K6</f>
        <v>VD Kamýk - oprava povrchových ochran a konstrukce segmentového uzávěru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104</v>
      </c>
      <c r="L8" s="30"/>
    </row>
    <row r="9" spans="2:46" s="1" customFormat="1" ht="16.5" hidden="1" customHeight="1">
      <c r="B9" s="30"/>
      <c r="E9" s="197" t="s">
        <v>105</v>
      </c>
      <c r="F9" s="216"/>
      <c r="G9" s="216"/>
      <c r="H9" s="216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50" t="str">
        <f>'Rekapitulace stavby'!AN8</f>
        <v>6. 5. 2024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9" t="str">
        <f>'Rekapitulace stavby'!E14</f>
        <v>Vyplň údaj</v>
      </c>
      <c r="F18" s="211"/>
      <c r="G18" s="211"/>
      <c r="H18" s="211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">
        <v>35</v>
      </c>
      <c r="L20" s="30"/>
    </row>
    <row r="21" spans="2:12" s="1" customFormat="1" ht="18" hidden="1" customHeight="1">
      <c r="B21" s="30"/>
      <c r="E21" s="23" t="s">
        <v>36</v>
      </c>
      <c r="I21" s="25" t="s">
        <v>30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36</v>
      </c>
      <c r="I24" s="25" t="s">
        <v>30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71.25" hidden="1" customHeight="1">
      <c r="B27" s="87"/>
      <c r="E27" s="215" t="s">
        <v>40</v>
      </c>
      <c r="F27" s="215"/>
      <c r="G27" s="215"/>
      <c r="H27" s="215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ROUND(J123,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ROUND((SUM(BE123:BE164)),  2)</f>
        <v>0</v>
      </c>
      <c r="I33" s="90">
        <v>0.21</v>
      </c>
      <c r="J33" s="89">
        <f>ROUND(((SUM(BE123:BE164))*I33),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ROUND((SUM(BF123:BF164)),  2)</f>
        <v>0</v>
      </c>
      <c r="I34" s="90">
        <v>0.15</v>
      </c>
      <c r="J34" s="89">
        <f>ROUND(((SUM(BF123:BF164))*I34),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ROUND((SUM(BG123:BG164)),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ROUND((SUM(BH123:BH164)),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ROUND((SUM(BI123:BI164)),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7" t="str">
        <f>E7</f>
        <v>VD Kamýk - oprava povrchových ochran a konstrukce segmentového uzávěru</v>
      </c>
      <c r="F85" s="218"/>
      <c r="G85" s="218"/>
      <c r="H85" s="218"/>
      <c r="L85" s="30"/>
    </row>
    <row r="86" spans="2:47" s="1" customFormat="1" ht="12" hidden="1" customHeight="1">
      <c r="B86" s="30"/>
      <c r="C86" s="25" t="s">
        <v>104</v>
      </c>
      <c r="L86" s="30"/>
    </row>
    <row r="87" spans="2:47" s="1" customFormat="1" ht="16.5" hidden="1" customHeight="1">
      <c r="B87" s="30"/>
      <c r="E87" s="197" t="str">
        <f>E9</f>
        <v>00 - VON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22</v>
      </c>
      <c r="F89" s="23" t="str">
        <f>F12</f>
        <v>VD Kamýk</v>
      </c>
      <c r="I89" s="25" t="s">
        <v>24</v>
      </c>
      <c r="J89" s="50" t="str">
        <f>IF(J12="","",J12)</f>
        <v>6. 5. 2024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26</v>
      </c>
      <c r="F91" s="23" t="str">
        <f>E15</f>
        <v>Povodí Vltavy státní podnik</v>
      </c>
      <c r="I91" s="25" t="s">
        <v>34</v>
      </c>
      <c r="J91" s="28" t="str">
        <f>E21</f>
        <v>Ing. M. Klimešová</v>
      </c>
      <c r="L91" s="30"/>
    </row>
    <row r="92" spans="2:47" s="1" customFormat="1" ht="15.2" hidden="1" customHeight="1">
      <c r="B92" s="30"/>
      <c r="C92" s="25" t="s">
        <v>32</v>
      </c>
      <c r="F92" s="23" t="str">
        <f>IF(E18="","",E18)</f>
        <v>Vyplň údaj</v>
      </c>
      <c r="I92" s="25" t="s">
        <v>38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107</v>
      </c>
      <c r="D94" s="91"/>
      <c r="E94" s="91"/>
      <c r="F94" s="91"/>
      <c r="G94" s="91"/>
      <c r="H94" s="91"/>
      <c r="I94" s="91"/>
      <c r="J94" s="100" t="s">
        <v>108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109</v>
      </c>
      <c r="J96" s="64">
        <f>J123</f>
        <v>0</v>
      </c>
      <c r="L96" s="30"/>
      <c r="AU96" s="15" t="s">
        <v>110</v>
      </c>
    </row>
    <row r="97" spans="2:12" s="8" customFormat="1" ht="24.95" hidden="1" customHeight="1">
      <c r="B97" s="102"/>
      <c r="D97" s="103" t="s">
        <v>111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hidden="1" customHeight="1">
      <c r="B98" s="106"/>
      <c r="D98" s="107" t="s">
        <v>112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hidden="1" customHeight="1">
      <c r="B99" s="106"/>
      <c r="D99" s="107" t="s">
        <v>113</v>
      </c>
      <c r="E99" s="108"/>
      <c r="F99" s="108"/>
      <c r="G99" s="108"/>
      <c r="H99" s="108"/>
      <c r="I99" s="108"/>
      <c r="J99" s="109">
        <f>J135</f>
        <v>0</v>
      </c>
      <c r="L99" s="106"/>
    </row>
    <row r="100" spans="2:12" s="9" customFormat="1" ht="19.899999999999999" hidden="1" customHeight="1">
      <c r="B100" s="106"/>
      <c r="D100" s="107" t="s">
        <v>114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hidden="1" customHeight="1">
      <c r="B101" s="106"/>
      <c r="D101" s="107" t="s">
        <v>115</v>
      </c>
      <c r="E101" s="108"/>
      <c r="F101" s="108"/>
      <c r="G101" s="108"/>
      <c r="H101" s="108"/>
      <c r="I101" s="108"/>
      <c r="J101" s="109">
        <f>J146</f>
        <v>0</v>
      </c>
      <c r="L101" s="106"/>
    </row>
    <row r="102" spans="2:12" s="9" customFormat="1" ht="19.899999999999999" hidden="1" customHeight="1">
      <c r="B102" s="106"/>
      <c r="D102" s="107" t="s">
        <v>116</v>
      </c>
      <c r="E102" s="108"/>
      <c r="F102" s="108"/>
      <c r="G102" s="108"/>
      <c r="H102" s="108"/>
      <c r="I102" s="108"/>
      <c r="J102" s="109">
        <f>J153</f>
        <v>0</v>
      </c>
      <c r="L102" s="106"/>
    </row>
    <row r="103" spans="2:12" s="9" customFormat="1" ht="19.899999999999999" hidden="1" customHeight="1">
      <c r="B103" s="106"/>
      <c r="D103" s="107" t="s">
        <v>117</v>
      </c>
      <c r="E103" s="108"/>
      <c r="F103" s="108"/>
      <c r="G103" s="108"/>
      <c r="H103" s="108"/>
      <c r="I103" s="108"/>
      <c r="J103" s="109">
        <f>J161</f>
        <v>0</v>
      </c>
      <c r="L103" s="106"/>
    </row>
    <row r="104" spans="2:12" s="1" customFormat="1" ht="21.75" hidden="1" customHeight="1">
      <c r="B104" s="30"/>
      <c r="L104" s="30"/>
    </row>
    <row r="105" spans="2:12" s="1" customFormat="1" ht="6.95" hidden="1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idden="1"/>
    <row r="107" spans="2:12" hidden="1"/>
    <row r="108" spans="2:12" hidden="1"/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118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26.25" customHeight="1">
      <c r="B113" s="30"/>
      <c r="E113" s="217" t="str">
        <f>E7</f>
        <v>VD Kamýk - oprava povrchových ochran a konstrukce segmentového uzávěru</v>
      </c>
      <c r="F113" s="218"/>
      <c r="G113" s="218"/>
      <c r="H113" s="218"/>
      <c r="L113" s="30"/>
    </row>
    <row r="114" spans="2:65" s="1" customFormat="1" ht="12" customHeight="1">
      <c r="B114" s="30"/>
      <c r="C114" s="25" t="s">
        <v>104</v>
      </c>
      <c r="L114" s="30"/>
    </row>
    <row r="115" spans="2:65" s="1" customFormat="1" ht="16.5" customHeight="1">
      <c r="B115" s="30"/>
      <c r="E115" s="197" t="str">
        <f>E9</f>
        <v>00 - VON</v>
      </c>
      <c r="F115" s="216"/>
      <c r="G115" s="216"/>
      <c r="H115" s="216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22</v>
      </c>
      <c r="F117" s="23" t="str">
        <f>F12</f>
        <v>VD Kamýk</v>
      </c>
      <c r="I117" s="25" t="s">
        <v>24</v>
      </c>
      <c r="J117" s="50" t="str">
        <f>IF(J12="","",J12)</f>
        <v>6. 5. 2024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26</v>
      </c>
      <c r="F119" s="23" t="str">
        <f>E15</f>
        <v>Povodí Vltavy státní podnik</v>
      </c>
      <c r="I119" s="25" t="s">
        <v>34</v>
      </c>
      <c r="J119" s="28" t="str">
        <f>E21</f>
        <v>Ing. M. Klimešová</v>
      </c>
      <c r="L119" s="30"/>
    </row>
    <row r="120" spans="2:65" s="1" customFormat="1" ht="15.2" customHeight="1">
      <c r="B120" s="30"/>
      <c r="C120" s="25" t="s">
        <v>32</v>
      </c>
      <c r="F120" s="23" t="str">
        <f>IF(E18="","",E18)</f>
        <v>Vyplň údaj</v>
      </c>
      <c r="I120" s="25" t="s">
        <v>38</v>
      </c>
      <c r="J120" s="28" t="str">
        <f>E24</f>
        <v>Ing. M. Klimešová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119</v>
      </c>
      <c r="D122" s="112" t="s">
        <v>66</v>
      </c>
      <c r="E122" s="112" t="s">
        <v>62</v>
      </c>
      <c r="F122" s="112" t="s">
        <v>63</v>
      </c>
      <c r="G122" s="112" t="s">
        <v>120</v>
      </c>
      <c r="H122" s="112" t="s">
        <v>121</v>
      </c>
      <c r="I122" s="112" t="s">
        <v>122</v>
      </c>
      <c r="J122" s="113" t="s">
        <v>108</v>
      </c>
      <c r="K122" s="114" t="s">
        <v>123</v>
      </c>
      <c r="L122" s="110"/>
      <c r="M122" s="57" t="s">
        <v>1</v>
      </c>
      <c r="N122" s="58" t="s">
        <v>45</v>
      </c>
      <c r="O122" s="58" t="s">
        <v>124</v>
      </c>
      <c r="P122" s="58" t="s">
        <v>125</v>
      </c>
      <c r="Q122" s="58" t="s">
        <v>126</v>
      </c>
      <c r="R122" s="58" t="s">
        <v>127</v>
      </c>
      <c r="S122" s="58" t="s">
        <v>128</v>
      </c>
      <c r="T122" s="59" t="s">
        <v>129</v>
      </c>
    </row>
    <row r="123" spans="2:65" s="1" customFormat="1" ht="22.9" customHeight="1">
      <c r="B123" s="30"/>
      <c r="C123" s="62" t="s">
        <v>130</v>
      </c>
      <c r="J123" s="115">
        <f>BK123</f>
        <v>0</v>
      </c>
      <c r="L123" s="30"/>
      <c r="M123" s="60"/>
      <c r="N123" s="51"/>
      <c r="O123" s="51"/>
      <c r="P123" s="116">
        <f>P124</f>
        <v>0</v>
      </c>
      <c r="Q123" s="51"/>
      <c r="R123" s="116">
        <f>R124</f>
        <v>0</v>
      </c>
      <c r="S123" s="51"/>
      <c r="T123" s="117">
        <f>T124</f>
        <v>0</v>
      </c>
      <c r="AT123" s="15" t="s">
        <v>80</v>
      </c>
      <c r="AU123" s="15" t="s">
        <v>110</v>
      </c>
      <c r="BK123" s="118">
        <f>BK124</f>
        <v>0</v>
      </c>
    </row>
    <row r="124" spans="2:65" s="11" customFormat="1" ht="25.9" customHeight="1">
      <c r="B124" s="119"/>
      <c r="D124" s="120" t="s">
        <v>80</v>
      </c>
      <c r="E124" s="121" t="s">
        <v>131</v>
      </c>
      <c r="F124" s="121" t="s">
        <v>132</v>
      </c>
      <c r="I124" s="122"/>
      <c r="J124" s="123">
        <f>BK124</f>
        <v>0</v>
      </c>
      <c r="L124" s="119"/>
      <c r="M124" s="124"/>
      <c r="P124" s="125">
        <f>P125+P135+P138+P146+P153+P161</f>
        <v>0</v>
      </c>
      <c r="R124" s="125">
        <f>R125+R135+R138+R146+R153+R161</f>
        <v>0</v>
      </c>
      <c r="T124" s="126">
        <f>T125+T135+T138+T146+T153+T161</f>
        <v>0</v>
      </c>
      <c r="AR124" s="120" t="s">
        <v>133</v>
      </c>
      <c r="AT124" s="127" t="s">
        <v>80</v>
      </c>
      <c r="AU124" s="127" t="s">
        <v>81</v>
      </c>
      <c r="AY124" s="120" t="s">
        <v>134</v>
      </c>
      <c r="BK124" s="128">
        <f>BK125+BK135+BK138+BK146+BK153+BK161</f>
        <v>0</v>
      </c>
    </row>
    <row r="125" spans="2:65" s="11" customFormat="1" ht="22.9" customHeight="1">
      <c r="B125" s="119"/>
      <c r="D125" s="120" t="s">
        <v>80</v>
      </c>
      <c r="E125" s="129" t="s">
        <v>135</v>
      </c>
      <c r="F125" s="129" t="s">
        <v>136</v>
      </c>
      <c r="I125" s="122"/>
      <c r="J125" s="130">
        <f>BK125</f>
        <v>0</v>
      </c>
      <c r="L125" s="119"/>
      <c r="M125" s="124"/>
      <c r="P125" s="125">
        <f>SUM(P126:P134)</f>
        <v>0</v>
      </c>
      <c r="R125" s="125">
        <f>SUM(R126:R134)</f>
        <v>0</v>
      </c>
      <c r="T125" s="126">
        <f>SUM(T126:T134)</f>
        <v>0</v>
      </c>
      <c r="AR125" s="120" t="s">
        <v>133</v>
      </c>
      <c r="AT125" s="127" t="s">
        <v>80</v>
      </c>
      <c r="AU125" s="127" t="s">
        <v>88</v>
      </c>
      <c r="AY125" s="120" t="s">
        <v>134</v>
      </c>
      <c r="BK125" s="128">
        <f>SUM(BK126:BK134)</f>
        <v>0</v>
      </c>
    </row>
    <row r="126" spans="2:65" s="1" customFormat="1" ht="16.5" customHeight="1">
      <c r="B126" s="30"/>
      <c r="C126" s="131" t="s">
        <v>88</v>
      </c>
      <c r="D126" s="131" t="s">
        <v>137</v>
      </c>
      <c r="E126" s="132" t="s">
        <v>138</v>
      </c>
      <c r="F126" s="133" t="s">
        <v>139</v>
      </c>
      <c r="G126" s="134" t="s">
        <v>140</v>
      </c>
      <c r="H126" s="135">
        <v>1</v>
      </c>
      <c r="I126" s="136"/>
      <c r="J126" s="137">
        <f>ROUND(I126*H126,2)</f>
        <v>0</v>
      </c>
      <c r="K126" s="138"/>
      <c r="L126" s="30"/>
      <c r="M126" s="139" t="s">
        <v>1</v>
      </c>
      <c r="N126" s="140" t="s">
        <v>46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141</v>
      </c>
      <c r="AT126" s="143" t="s">
        <v>137</v>
      </c>
      <c r="AU126" s="143" t="s">
        <v>90</v>
      </c>
      <c r="AY126" s="15" t="s">
        <v>134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88</v>
      </c>
      <c r="BK126" s="144">
        <f>ROUND(I126*H126,2)</f>
        <v>0</v>
      </c>
      <c r="BL126" s="15" t="s">
        <v>141</v>
      </c>
      <c r="BM126" s="143" t="s">
        <v>142</v>
      </c>
    </row>
    <row r="127" spans="2:65" s="1" customFormat="1">
      <c r="B127" s="30"/>
      <c r="D127" s="145" t="s">
        <v>143</v>
      </c>
      <c r="F127" s="146" t="s">
        <v>139</v>
      </c>
      <c r="I127" s="147"/>
      <c r="L127" s="30"/>
      <c r="M127" s="148"/>
      <c r="T127" s="54"/>
      <c r="AT127" s="15" t="s">
        <v>143</v>
      </c>
      <c r="AU127" s="15" t="s">
        <v>90</v>
      </c>
    </row>
    <row r="128" spans="2:65" s="1" customFormat="1" ht="19.5">
      <c r="B128" s="30"/>
      <c r="D128" s="145" t="s">
        <v>144</v>
      </c>
      <c r="F128" s="149" t="s">
        <v>145</v>
      </c>
      <c r="I128" s="147"/>
      <c r="L128" s="30"/>
      <c r="M128" s="148"/>
      <c r="T128" s="54"/>
      <c r="AT128" s="15" t="s">
        <v>144</v>
      </c>
      <c r="AU128" s="15" t="s">
        <v>90</v>
      </c>
    </row>
    <row r="129" spans="2:65" s="1" customFormat="1" ht="16.5" customHeight="1">
      <c r="B129" s="30"/>
      <c r="C129" s="131" t="s">
        <v>90</v>
      </c>
      <c r="D129" s="131" t="s">
        <v>137</v>
      </c>
      <c r="E129" s="132" t="s">
        <v>146</v>
      </c>
      <c r="F129" s="133" t="s">
        <v>147</v>
      </c>
      <c r="G129" s="134" t="s">
        <v>140</v>
      </c>
      <c r="H129" s="135">
        <v>1</v>
      </c>
      <c r="I129" s="136"/>
      <c r="J129" s="137">
        <f>ROUND(I129*H129,2)</f>
        <v>0</v>
      </c>
      <c r="K129" s="138"/>
      <c r="L129" s="30"/>
      <c r="M129" s="139" t="s">
        <v>1</v>
      </c>
      <c r="N129" s="140" t="s">
        <v>46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141</v>
      </c>
      <c r="AT129" s="143" t="s">
        <v>137</v>
      </c>
      <c r="AU129" s="143" t="s">
        <v>90</v>
      </c>
      <c r="AY129" s="15" t="s">
        <v>134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88</v>
      </c>
      <c r="BK129" s="144">
        <f>ROUND(I129*H129,2)</f>
        <v>0</v>
      </c>
      <c r="BL129" s="15" t="s">
        <v>141</v>
      </c>
      <c r="BM129" s="143" t="s">
        <v>148</v>
      </c>
    </row>
    <row r="130" spans="2:65" s="1" customFormat="1">
      <c r="B130" s="30"/>
      <c r="D130" s="145" t="s">
        <v>143</v>
      </c>
      <c r="F130" s="146" t="s">
        <v>147</v>
      </c>
      <c r="I130" s="147"/>
      <c r="L130" s="30"/>
      <c r="M130" s="148"/>
      <c r="T130" s="54"/>
      <c r="AT130" s="15" t="s">
        <v>143</v>
      </c>
      <c r="AU130" s="15" t="s">
        <v>90</v>
      </c>
    </row>
    <row r="131" spans="2:65" s="1" customFormat="1" ht="39">
      <c r="B131" s="30"/>
      <c r="D131" s="145" t="s">
        <v>144</v>
      </c>
      <c r="F131" s="149" t="s">
        <v>149</v>
      </c>
      <c r="I131" s="147"/>
      <c r="L131" s="30"/>
      <c r="M131" s="148"/>
      <c r="T131" s="54"/>
      <c r="AT131" s="15" t="s">
        <v>144</v>
      </c>
      <c r="AU131" s="15" t="s">
        <v>90</v>
      </c>
    </row>
    <row r="132" spans="2:65" s="1" customFormat="1" ht="16.5" customHeight="1">
      <c r="B132" s="30"/>
      <c r="C132" s="131" t="s">
        <v>150</v>
      </c>
      <c r="D132" s="131" t="s">
        <v>137</v>
      </c>
      <c r="E132" s="132" t="s">
        <v>151</v>
      </c>
      <c r="F132" s="133" t="s">
        <v>152</v>
      </c>
      <c r="G132" s="134" t="s">
        <v>140</v>
      </c>
      <c r="H132" s="135">
        <v>1</v>
      </c>
      <c r="I132" s="136"/>
      <c r="J132" s="137">
        <f>ROUND(I132*H132,2)</f>
        <v>0</v>
      </c>
      <c r="K132" s="138"/>
      <c r="L132" s="30"/>
      <c r="M132" s="139" t="s">
        <v>1</v>
      </c>
      <c r="N132" s="140" t="s">
        <v>46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141</v>
      </c>
      <c r="AT132" s="143" t="s">
        <v>137</v>
      </c>
      <c r="AU132" s="143" t="s">
        <v>90</v>
      </c>
      <c r="AY132" s="15" t="s">
        <v>134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88</v>
      </c>
      <c r="BK132" s="144">
        <f>ROUND(I132*H132,2)</f>
        <v>0</v>
      </c>
      <c r="BL132" s="15" t="s">
        <v>141</v>
      </c>
      <c r="BM132" s="143" t="s">
        <v>153</v>
      </c>
    </row>
    <row r="133" spans="2:65" s="1" customFormat="1" ht="19.5">
      <c r="B133" s="30"/>
      <c r="D133" s="145" t="s">
        <v>143</v>
      </c>
      <c r="F133" s="146" t="s">
        <v>154</v>
      </c>
      <c r="I133" s="147"/>
      <c r="L133" s="30"/>
      <c r="M133" s="148"/>
      <c r="T133" s="54"/>
      <c r="AT133" s="15" t="s">
        <v>143</v>
      </c>
      <c r="AU133" s="15" t="s">
        <v>90</v>
      </c>
    </row>
    <row r="134" spans="2:65" s="1" customFormat="1" ht="48.75">
      <c r="B134" s="30"/>
      <c r="D134" s="145" t="s">
        <v>144</v>
      </c>
      <c r="F134" s="149" t="s">
        <v>155</v>
      </c>
      <c r="I134" s="147"/>
      <c r="L134" s="30"/>
      <c r="M134" s="148"/>
      <c r="T134" s="54"/>
      <c r="AT134" s="15" t="s">
        <v>144</v>
      </c>
      <c r="AU134" s="15" t="s">
        <v>90</v>
      </c>
    </row>
    <row r="135" spans="2:65" s="11" customFormat="1" ht="22.9" customHeight="1">
      <c r="B135" s="119"/>
      <c r="D135" s="120" t="s">
        <v>80</v>
      </c>
      <c r="E135" s="129" t="s">
        <v>156</v>
      </c>
      <c r="F135" s="129" t="s">
        <v>157</v>
      </c>
      <c r="I135" s="122"/>
      <c r="J135" s="130">
        <f>BK135</f>
        <v>0</v>
      </c>
      <c r="L135" s="119"/>
      <c r="M135" s="124"/>
      <c r="P135" s="125">
        <f>SUM(P136:P137)</f>
        <v>0</v>
      </c>
      <c r="R135" s="125">
        <f>SUM(R136:R137)</f>
        <v>0</v>
      </c>
      <c r="T135" s="126">
        <f>SUM(T136:T137)</f>
        <v>0</v>
      </c>
      <c r="AR135" s="120" t="s">
        <v>133</v>
      </c>
      <c r="AT135" s="127" t="s">
        <v>80</v>
      </c>
      <c r="AU135" s="127" t="s">
        <v>88</v>
      </c>
      <c r="AY135" s="120" t="s">
        <v>134</v>
      </c>
      <c r="BK135" s="128">
        <f>SUM(BK136:BK137)</f>
        <v>0</v>
      </c>
    </row>
    <row r="136" spans="2:65" s="1" customFormat="1" ht="16.5" customHeight="1">
      <c r="B136" s="30"/>
      <c r="C136" s="131" t="s">
        <v>158</v>
      </c>
      <c r="D136" s="131" t="s">
        <v>137</v>
      </c>
      <c r="E136" s="132" t="s">
        <v>159</v>
      </c>
      <c r="F136" s="133" t="s">
        <v>157</v>
      </c>
      <c r="G136" s="134" t="s">
        <v>140</v>
      </c>
      <c r="H136" s="135">
        <v>1</v>
      </c>
      <c r="I136" s="136"/>
      <c r="J136" s="137">
        <f>ROUND(I136*H136,2)</f>
        <v>0</v>
      </c>
      <c r="K136" s="138"/>
      <c r="L136" s="30"/>
      <c r="M136" s="139" t="s">
        <v>1</v>
      </c>
      <c r="N136" s="140" t="s">
        <v>46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141</v>
      </c>
      <c r="AT136" s="143" t="s">
        <v>137</v>
      </c>
      <c r="AU136" s="143" t="s">
        <v>90</v>
      </c>
      <c r="AY136" s="15" t="s">
        <v>134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88</v>
      </c>
      <c r="BK136" s="144">
        <f>ROUND(I136*H136,2)</f>
        <v>0</v>
      </c>
      <c r="BL136" s="15" t="s">
        <v>141</v>
      </c>
      <c r="BM136" s="143" t="s">
        <v>160</v>
      </c>
    </row>
    <row r="137" spans="2:65" s="1" customFormat="1" ht="39">
      <c r="B137" s="30"/>
      <c r="D137" s="145" t="s">
        <v>143</v>
      </c>
      <c r="F137" s="146" t="s">
        <v>161</v>
      </c>
      <c r="I137" s="147"/>
      <c r="L137" s="30"/>
      <c r="M137" s="148"/>
      <c r="T137" s="54"/>
      <c r="AT137" s="15" t="s">
        <v>143</v>
      </c>
      <c r="AU137" s="15" t="s">
        <v>90</v>
      </c>
    </row>
    <row r="138" spans="2:65" s="11" customFormat="1" ht="22.9" customHeight="1">
      <c r="B138" s="119"/>
      <c r="D138" s="120" t="s">
        <v>80</v>
      </c>
      <c r="E138" s="129" t="s">
        <v>162</v>
      </c>
      <c r="F138" s="129" t="s">
        <v>163</v>
      </c>
      <c r="I138" s="122"/>
      <c r="J138" s="130">
        <f>BK138</f>
        <v>0</v>
      </c>
      <c r="L138" s="119"/>
      <c r="M138" s="124"/>
      <c r="P138" s="125">
        <f>SUM(P139:P145)</f>
        <v>0</v>
      </c>
      <c r="R138" s="125">
        <f>SUM(R139:R145)</f>
        <v>0</v>
      </c>
      <c r="T138" s="126">
        <f>SUM(T139:T145)</f>
        <v>0</v>
      </c>
      <c r="AR138" s="120" t="s">
        <v>133</v>
      </c>
      <c r="AT138" s="127" t="s">
        <v>80</v>
      </c>
      <c r="AU138" s="127" t="s">
        <v>88</v>
      </c>
      <c r="AY138" s="120" t="s">
        <v>134</v>
      </c>
      <c r="BK138" s="128">
        <f>SUM(BK139:BK145)</f>
        <v>0</v>
      </c>
    </row>
    <row r="139" spans="2:65" s="1" customFormat="1" ht="16.5" customHeight="1">
      <c r="B139" s="30"/>
      <c r="C139" s="131" t="s">
        <v>133</v>
      </c>
      <c r="D139" s="131" t="s">
        <v>137</v>
      </c>
      <c r="E139" s="132" t="s">
        <v>164</v>
      </c>
      <c r="F139" s="133" t="s">
        <v>165</v>
      </c>
      <c r="G139" s="134" t="s">
        <v>140</v>
      </c>
      <c r="H139" s="135">
        <v>1</v>
      </c>
      <c r="I139" s="136"/>
      <c r="J139" s="137">
        <f>ROUND(I139*H139,2)</f>
        <v>0</v>
      </c>
      <c r="K139" s="138"/>
      <c r="L139" s="30"/>
      <c r="M139" s="139" t="s">
        <v>1</v>
      </c>
      <c r="N139" s="140" t="s">
        <v>46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141</v>
      </c>
      <c r="AT139" s="143" t="s">
        <v>137</v>
      </c>
      <c r="AU139" s="143" t="s">
        <v>90</v>
      </c>
      <c r="AY139" s="15" t="s">
        <v>134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88</v>
      </c>
      <c r="BK139" s="144">
        <f>ROUND(I139*H139,2)</f>
        <v>0</v>
      </c>
      <c r="BL139" s="15" t="s">
        <v>141</v>
      </c>
      <c r="BM139" s="143" t="s">
        <v>166</v>
      </c>
    </row>
    <row r="140" spans="2:65" s="1" customFormat="1" ht="58.5">
      <c r="B140" s="30"/>
      <c r="D140" s="145" t="s">
        <v>143</v>
      </c>
      <c r="F140" s="146" t="s">
        <v>167</v>
      </c>
      <c r="I140" s="147"/>
      <c r="L140" s="30"/>
      <c r="M140" s="148"/>
      <c r="T140" s="54"/>
      <c r="AT140" s="15" t="s">
        <v>143</v>
      </c>
      <c r="AU140" s="15" t="s">
        <v>90</v>
      </c>
    </row>
    <row r="141" spans="2:65" s="1" customFormat="1" ht="24.2" customHeight="1">
      <c r="B141" s="30"/>
      <c r="C141" s="131" t="s">
        <v>168</v>
      </c>
      <c r="D141" s="131" t="s">
        <v>137</v>
      </c>
      <c r="E141" s="132" t="s">
        <v>169</v>
      </c>
      <c r="F141" s="133" t="s">
        <v>170</v>
      </c>
      <c r="G141" s="134" t="s">
        <v>140</v>
      </c>
      <c r="H141" s="135">
        <v>1</v>
      </c>
      <c r="I141" s="136"/>
      <c r="J141" s="137">
        <f>ROUND(I141*H141,2)</f>
        <v>0</v>
      </c>
      <c r="K141" s="138"/>
      <c r="L141" s="30"/>
      <c r="M141" s="139" t="s">
        <v>1</v>
      </c>
      <c r="N141" s="140" t="s">
        <v>46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141</v>
      </c>
      <c r="AT141" s="143" t="s">
        <v>137</v>
      </c>
      <c r="AU141" s="143" t="s">
        <v>90</v>
      </c>
      <c r="AY141" s="15" t="s">
        <v>134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88</v>
      </c>
      <c r="BK141" s="144">
        <f>ROUND(I141*H141,2)</f>
        <v>0</v>
      </c>
      <c r="BL141" s="15" t="s">
        <v>141</v>
      </c>
      <c r="BM141" s="143" t="s">
        <v>171</v>
      </c>
    </row>
    <row r="142" spans="2:65" s="1" customFormat="1">
      <c r="B142" s="30"/>
      <c r="D142" s="145" t="s">
        <v>143</v>
      </c>
      <c r="F142" s="146" t="s">
        <v>170</v>
      </c>
      <c r="I142" s="147"/>
      <c r="L142" s="30"/>
      <c r="M142" s="148"/>
      <c r="T142" s="54"/>
      <c r="AT142" s="15" t="s">
        <v>143</v>
      </c>
      <c r="AU142" s="15" t="s">
        <v>90</v>
      </c>
    </row>
    <row r="143" spans="2:65" s="1" customFormat="1" ht="29.25">
      <c r="B143" s="30"/>
      <c r="D143" s="145" t="s">
        <v>144</v>
      </c>
      <c r="F143" s="149" t="s">
        <v>172</v>
      </c>
      <c r="I143" s="147"/>
      <c r="L143" s="30"/>
      <c r="M143" s="148"/>
      <c r="T143" s="54"/>
      <c r="AT143" s="15" t="s">
        <v>144</v>
      </c>
      <c r="AU143" s="15" t="s">
        <v>90</v>
      </c>
    </row>
    <row r="144" spans="2:65" s="1" customFormat="1" ht="16.5" customHeight="1">
      <c r="B144" s="30"/>
      <c r="C144" s="131" t="s">
        <v>173</v>
      </c>
      <c r="D144" s="131" t="s">
        <v>137</v>
      </c>
      <c r="E144" s="132" t="s">
        <v>174</v>
      </c>
      <c r="F144" s="133" t="s">
        <v>175</v>
      </c>
      <c r="G144" s="134" t="s">
        <v>140</v>
      </c>
      <c r="H144" s="135">
        <v>1</v>
      </c>
      <c r="I144" s="136"/>
      <c r="J144" s="137">
        <f>ROUND(I144*H144,2)</f>
        <v>0</v>
      </c>
      <c r="K144" s="138"/>
      <c r="L144" s="30"/>
      <c r="M144" s="139" t="s">
        <v>1</v>
      </c>
      <c r="N144" s="140" t="s">
        <v>46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141</v>
      </c>
      <c r="AT144" s="143" t="s">
        <v>137</v>
      </c>
      <c r="AU144" s="143" t="s">
        <v>90</v>
      </c>
      <c r="AY144" s="15" t="s">
        <v>134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88</v>
      </c>
      <c r="BK144" s="144">
        <f>ROUND(I144*H144,2)</f>
        <v>0</v>
      </c>
      <c r="BL144" s="15" t="s">
        <v>141</v>
      </c>
      <c r="BM144" s="143" t="s">
        <v>176</v>
      </c>
    </row>
    <row r="145" spans="2:65" s="1" customFormat="1" ht="19.5">
      <c r="B145" s="30"/>
      <c r="D145" s="145" t="s">
        <v>143</v>
      </c>
      <c r="F145" s="146" t="s">
        <v>177</v>
      </c>
      <c r="I145" s="147"/>
      <c r="L145" s="30"/>
      <c r="M145" s="148"/>
      <c r="T145" s="54"/>
      <c r="AT145" s="15" t="s">
        <v>143</v>
      </c>
      <c r="AU145" s="15" t="s">
        <v>90</v>
      </c>
    </row>
    <row r="146" spans="2:65" s="11" customFormat="1" ht="22.9" customHeight="1">
      <c r="B146" s="119"/>
      <c r="D146" s="120" t="s">
        <v>80</v>
      </c>
      <c r="E146" s="129" t="s">
        <v>178</v>
      </c>
      <c r="F146" s="129" t="s">
        <v>179</v>
      </c>
      <c r="I146" s="122"/>
      <c r="J146" s="130">
        <f>BK146</f>
        <v>0</v>
      </c>
      <c r="L146" s="119"/>
      <c r="M146" s="124"/>
      <c r="P146" s="125">
        <f>SUM(P147:P152)</f>
        <v>0</v>
      </c>
      <c r="R146" s="125">
        <f>SUM(R147:R152)</f>
        <v>0</v>
      </c>
      <c r="T146" s="126">
        <f>SUM(T147:T152)</f>
        <v>0</v>
      </c>
      <c r="AR146" s="120" t="s">
        <v>133</v>
      </c>
      <c r="AT146" s="127" t="s">
        <v>80</v>
      </c>
      <c r="AU146" s="127" t="s">
        <v>88</v>
      </c>
      <c r="AY146" s="120" t="s">
        <v>134</v>
      </c>
      <c r="BK146" s="128">
        <f>SUM(BK147:BK152)</f>
        <v>0</v>
      </c>
    </row>
    <row r="147" spans="2:65" s="1" customFormat="1" ht="16.5" customHeight="1">
      <c r="B147" s="30"/>
      <c r="C147" s="131" t="s">
        <v>180</v>
      </c>
      <c r="D147" s="131" t="s">
        <v>137</v>
      </c>
      <c r="E147" s="132" t="s">
        <v>181</v>
      </c>
      <c r="F147" s="133" t="s">
        <v>182</v>
      </c>
      <c r="G147" s="134" t="s">
        <v>140</v>
      </c>
      <c r="H147" s="135">
        <v>1</v>
      </c>
      <c r="I147" s="136"/>
      <c r="J147" s="137">
        <f>ROUND(I147*H147,2)</f>
        <v>0</v>
      </c>
      <c r="K147" s="138"/>
      <c r="L147" s="30"/>
      <c r="M147" s="139" t="s">
        <v>1</v>
      </c>
      <c r="N147" s="140" t="s">
        <v>46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141</v>
      </c>
      <c r="AT147" s="143" t="s">
        <v>137</v>
      </c>
      <c r="AU147" s="143" t="s">
        <v>90</v>
      </c>
      <c r="AY147" s="15" t="s">
        <v>134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88</v>
      </c>
      <c r="BK147" s="144">
        <f>ROUND(I147*H147,2)</f>
        <v>0</v>
      </c>
      <c r="BL147" s="15" t="s">
        <v>141</v>
      </c>
      <c r="BM147" s="143" t="s">
        <v>183</v>
      </c>
    </row>
    <row r="148" spans="2:65" s="1" customFormat="1">
      <c r="B148" s="30"/>
      <c r="D148" s="145" t="s">
        <v>143</v>
      </c>
      <c r="F148" s="146" t="s">
        <v>182</v>
      </c>
      <c r="I148" s="147"/>
      <c r="L148" s="30"/>
      <c r="M148" s="148"/>
      <c r="T148" s="54"/>
      <c r="AT148" s="15" t="s">
        <v>143</v>
      </c>
      <c r="AU148" s="15" t="s">
        <v>90</v>
      </c>
    </row>
    <row r="149" spans="2:65" s="1" customFormat="1" ht="58.5">
      <c r="B149" s="30"/>
      <c r="D149" s="145" t="s">
        <v>144</v>
      </c>
      <c r="F149" s="149" t="s">
        <v>184</v>
      </c>
      <c r="I149" s="147"/>
      <c r="L149" s="30"/>
      <c r="M149" s="148"/>
      <c r="T149" s="54"/>
      <c r="AT149" s="15" t="s">
        <v>144</v>
      </c>
      <c r="AU149" s="15" t="s">
        <v>90</v>
      </c>
    </row>
    <row r="150" spans="2:65" s="1" customFormat="1" ht="21.75" customHeight="1">
      <c r="B150" s="30"/>
      <c r="C150" s="131" t="s">
        <v>185</v>
      </c>
      <c r="D150" s="131" t="s">
        <v>137</v>
      </c>
      <c r="E150" s="132" t="s">
        <v>186</v>
      </c>
      <c r="F150" s="133" t="s">
        <v>187</v>
      </c>
      <c r="G150" s="134" t="s">
        <v>140</v>
      </c>
      <c r="H150" s="135">
        <v>1</v>
      </c>
      <c r="I150" s="136"/>
      <c r="J150" s="137">
        <f>ROUND(I150*H150,2)</f>
        <v>0</v>
      </c>
      <c r="K150" s="138"/>
      <c r="L150" s="30"/>
      <c r="M150" s="139" t="s">
        <v>1</v>
      </c>
      <c r="N150" s="140" t="s">
        <v>46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141</v>
      </c>
      <c r="AT150" s="143" t="s">
        <v>137</v>
      </c>
      <c r="AU150" s="143" t="s">
        <v>90</v>
      </c>
      <c r="AY150" s="15" t="s">
        <v>134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5" t="s">
        <v>88</v>
      </c>
      <c r="BK150" s="144">
        <f>ROUND(I150*H150,2)</f>
        <v>0</v>
      </c>
      <c r="BL150" s="15" t="s">
        <v>141</v>
      </c>
      <c r="BM150" s="143" t="s">
        <v>188</v>
      </c>
    </row>
    <row r="151" spans="2:65" s="1" customFormat="1">
      <c r="B151" s="30"/>
      <c r="D151" s="145" t="s">
        <v>143</v>
      </c>
      <c r="F151" s="146" t="s">
        <v>189</v>
      </c>
      <c r="I151" s="147"/>
      <c r="L151" s="30"/>
      <c r="M151" s="148"/>
      <c r="T151" s="54"/>
      <c r="AT151" s="15" t="s">
        <v>143</v>
      </c>
      <c r="AU151" s="15" t="s">
        <v>90</v>
      </c>
    </row>
    <row r="152" spans="2:65" s="1" customFormat="1" ht="39">
      <c r="B152" s="30"/>
      <c r="D152" s="145" t="s">
        <v>144</v>
      </c>
      <c r="F152" s="149" t="s">
        <v>190</v>
      </c>
      <c r="I152" s="147"/>
      <c r="L152" s="30"/>
      <c r="M152" s="148"/>
      <c r="T152" s="54"/>
      <c r="AT152" s="15" t="s">
        <v>144</v>
      </c>
      <c r="AU152" s="15" t="s">
        <v>90</v>
      </c>
    </row>
    <row r="153" spans="2:65" s="11" customFormat="1" ht="22.9" customHeight="1">
      <c r="B153" s="119"/>
      <c r="D153" s="120" t="s">
        <v>80</v>
      </c>
      <c r="E153" s="129" t="s">
        <v>191</v>
      </c>
      <c r="F153" s="129" t="s">
        <v>192</v>
      </c>
      <c r="I153" s="122"/>
      <c r="J153" s="130">
        <f>BK153</f>
        <v>0</v>
      </c>
      <c r="L153" s="119"/>
      <c r="M153" s="124"/>
      <c r="P153" s="125">
        <f>SUM(P154:P160)</f>
        <v>0</v>
      </c>
      <c r="R153" s="125">
        <f>SUM(R154:R160)</f>
        <v>0</v>
      </c>
      <c r="T153" s="126">
        <f>SUM(T154:T160)</f>
        <v>0</v>
      </c>
      <c r="AR153" s="120" t="s">
        <v>133</v>
      </c>
      <c r="AT153" s="127" t="s">
        <v>80</v>
      </c>
      <c r="AU153" s="127" t="s">
        <v>88</v>
      </c>
      <c r="AY153" s="120" t="s">
        <v>134</v>
      </c>
      <c r="BK153" s="128">
        <f>SUM(BK154:BK160)</f>
        <v>0</v>
      </c>
    </row>
    <row r="154" spans="2:65" s="1" customFormat="1" ht="16.5" customHeight="1">
      <c r="B154" s="30"/>
      <c r="C154" s="131" t="s">
        <v>193</v>
      </c>
      <c r="D154" s="131" t="s">
        <v>137</v>
      </c>
      <c r="E154" s="132" t="s">
        <v>194</v>
      </c>
      <c r="F154" s="133" t="s">
        <v>195</v>
      </c>
      <c r="G154" s="134" t="s">
        <v>140</v>
      </c>
      <c r="H154" s="135">
        <v>1</v>
      </c>
      <c r="I154" s="136"/>
      <c r="J154" s="137">
        <f>ROUND(I154*H154,2)</f>
        <v>0</v>
      </c>
      <c r="K154" s="138"/>
      <c r="L154" s="30"/>
      <c r="M154" s="139" t="s">
        <v>1</v>
      </c>
      <c r="N154" s="140" t="s">
        <v>46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141</v>
      </c>
      <c r="AT154" s="143" t="s">
        <v>137</v>
      </c>
      <c r="AU154" s="143" t="s">
        <v>90</v>
      </c>
      <c r="AY154" s="15" t="s">
        <v>134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88</v>
      </c>
      <c r="BK154" s="144">
        <f>ROUND(I154*H154,2)</f>
        <v>0</v>
      </c>
      <c r="BL154" s="15" t="s">
        <v>141</v>
      </c>
      <c r="BM154" s="143" t="s">
        <v>196</v>
      </c>
    </row>
    <row r="155" spans="2:65" s="1" customFormat="1">
      <c r="B155" s="30"/>
      <c r="D155" s="145" t="s">
        <v>143</v>
      </c>
      <c r="F155" s="146" t="s">
        <v>195</v>
      </c>
      <c r="I155" s="147"/>
      <c r="L155" s="30"/>
      <c r="M155" s="148"/>
      <c r="T155" s="54"/>
      <c r="AT155" s="15" t="s">
        <v>143</v>
      </c>
      <c r="AU155" s="15" t="s">
        <v>90</v>
      </c>
    </row>
    <row r="156" spans="2:65" s="1" customFormat="1" ht="68.25">
      <c r="B156" s="30"/>
      <c r="D156" s="145" t="s">
        <v>144</v>
      </c>
      <c r="F156" s="149" t="s">
        <v>197</v>
      </c>
      <c r="I156" s="147"/>
      <c r="L156" s="30"/>
      <c r="M156" s="148"/>
      <c r="T156" s="54"/>
      <c r="AT156" s="15" t="s">
        <v>144</v>
      </c>
      <c r="AU156" s="15" t="s">
        <v>90</v>
      </c>
    </row>
    <row r="157" spans="2:65" s="12" customFormat="1">
      <c r="B157" s="150"/>
      <c r="D157" s="145" t="s">
        <v>198</v>
      </c>
      <c r="E157" s="151" t="s">
        <v>1</v>
      </c>
      <c r="F157" s="152" t="s">
        <v>199</v>
      </c>
      <c r="H157" s="153">
        <v>1</v>
      </c>
      <c r="I157" s="154"/>
      <c r="L157" s="150"/>
      <c r="M157" s="155"/>
      <c r="T157" s="156"/>
      <c r="AT157" s="151" t="s">
        <v>198</v>
      </c>
      <c r="AU157" s="151" t="s">
        <v>90</v>
      </c>
      <c r="AV157" s="12" t="s">
        <v>90</v>
      </c>
      <c r="AW157" s="12" t="s">
        <v>37</v>
      </c>
      <c r="AX157" s="12" t="s">
        <v>88</v>
      </c>
      <c r="AY157" s="151" t="s">
        <v>134</v>
      </c>
    </row>
    <row r="158" spans="2:65" s="1" customFormat="1" ht="16.5" customHeight="1">
      <c r="B158" s="30"/>
      <c r="C158" s="131" t="s">
        <v>200</v>
      </c>
      <c r="D158" s="131" t="s">
        <v>137</v>
      </c>
      <c r="E158" s="132" t="s">
        <v>201</v>
      </c>
      <c r="F158" s="133" t="s">
        <v>202</v>
      </c>
      <c r="G158" s="134" t="s">
        <v>140</v>
      </c>
      <c r="H158" s="135">
        <v>1</v>
      </c>
      <c r="I158" s="136"/>
      <c r="J158" s="137">
        <f>ROUND(I158*H158,2)</f>
        <v>0</v>
      </c>
      <c r="K158" s="138"/>
      <c r="L158" s="30"/>
      <c r="M158" s="139" t="s">
        <v>1</v>
      </c>
      <c r="N158" s="140" t="s">
        <v>46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141</v>
      </c>
      <c r="AT158" s="143" t="s">
        <v>137</v>
      </c>
      <c r="AU158" s="143" t="s">
        <v>90</v>
      </c>
      <c r="AY158" s="15" t="s">
        <v>134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88</v>
      </c>
      <c r="BK158" s="144">
        <f>ROUND(I158*H158,2)</f>
        <v>0</v>
      </c>
      <c r="BL158" s="15" t="s">
        <v>141</v>
      </c>
      <c r="BM158" s="143" t="s">
        <v>203</v>
      </c>
    </row>
    <row r="159" spans="2:65" s="1" customFormat="1">
      <c r="B159" s="30"/>
      <c r="D159" s="145" t="s">
        <v>143</v>
      </c>
      <c r="F159" s="146" t="s">
        <v>202</v>
      </c>
      <c r="I159" s="147"/>
      <c r="L159" s="30"/>
      <c r="M159" s="148"/>
      <c r="T159" s="54"/>
      <c r="AT159" s="15" t="s">
        <v>143</v>
      </c>
      <c r="AU159" s="15" t="s">
        <v>90</v>
      </c>
    </row>
    <row r="160" spans="2:65" s="1" customFormat="1" ht="97.5">
      <c r="B160" s="30"/>
      <c r="D160" s="145" t="s">
        <v>144</v>
      </c>
      <c r="F160" s="149" t="s">
        <v>204</v>
      </c>
      <c r="I160" s="147"/>
      <c r="L160" s="30"/>
      <c r="M160" s="148"/>
      <c r="T160" s="54"/>
      <c r="AT160" s="15" t="s">
        <v>144</v>
      </c>
      <c r="AU160" s="15" t="s">
        <v>90</v>
      </c>
    </row>
    <row r="161" spans="2:65" s="11" customFormat="1" ht="22.9" customHeight="1">
      <c r="B161" s="119"/>
      <c r="D161" s="120" t="s">
        <v>80</v>
      </c>
      <c r="E161" s="129" t="s">
        <v>205</v>
      </c>
      <c r="F161" s="129" t="s">
        <v>206</v>
      </c>
      <c r="I161" s="122"/>
      <c r="J161" s="130">
        <f>BK161</f>
        <v>0</v>
      </c>
      <c r="L161" s="119"/>
      <c r="M161" s="124"/>
      <c r="P161" s="125">
        <f>SUM(P162:P164)</f>
        <v>0</v>
      </c>
      <c r="R161" s="125">
        <f>SUM(R162:R164)</f>
        <v>0</v>
      </c>
      <c r="T161" s="126">
        <f>SUM(T162:T164)</f>
        <v>0</v>
      </c>
      <c r="AR161" s="120" t="s">
        <v>133</v>
      </c>
      <c r="AT161" s="127" t="s">
        <v>80</v>
      </c>
      <c r="AU161" s="127" t="s">
        <v>88</v>
      </c>
      <c r="AY161" s="120" t="s">
        <v>134</v>
      </c>
      <c r="BK161" s="128">
        <f>SUM(BK162:BK164)</f>
        <v>0</v>
      </c>
    </row>
    <row r="162" spans="2:65" s="1" customFormat="1" ht="24.2" customHeight="1">
      <c r="B162" s="30"/>
      <c r="C162" s="131" t="s">
        <v>207</v>
      </c>
      <c r="D162" s="131" t="s">
        <v>137</v>
      </c>
      <c r="E162" s="132" t="s">
        <v>208</v>
      </c>
      <c r="F162" s="133" t="s">
        <v>209</v>
      </c>
      <c r="G162" s="134" t="s">
        <v>140</v>
      </c>
      <c r="H162" s="135">
        <v>1</v>
      </c>
      <c r="I162" s="136"/>
      <c r="J162" s="137">
        <f>ROUND(I162*H162,2)</f>
        <v>0</v>
      </c>
      <c r="K162" s="138"/>
      <c r="L162" s="30"/>
      <c r="M162" s="139" t="s">
        <v>1</v>
      </c>
      <c r="N162" s="140" t="s">
        <v>46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141</v>
      </c>
      <c r="AT162" s="143" t="s">
        <v>137</v>
      </c>
      <c r="AU162" s="143" t="s">
        <v>90</v>
      </c>
      <c r="AY162" s="15" t="s">
        <v>134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88</v>
      </c>
      <c r="BK162" s="144">
        <f>ROUND(I162*H162,2)</f>
        <v>0</v>
      </c>
      <c r="BL162" s="15" t="s">
        <v>141</v>
      </c>
      <c r="BM162" s="143" t="s">
        <v>210</v>
      </c>
    </row>
    <row r="163" spans="2:65" s="1" customFormat="1" ht="19.5">
      <c r="B163" s="30"/>
      <c r="D163" s="145" t="s">
        <v>143</v>
      </c>
      <c r="F163" s="146" t="s">
        <v>211</v>
      </c>
      <c r="I163" s="147"/>
      <c r="L163" s="30"/>
      <c r="M163" s="148"/>
      <c r="T163" s="54"/>
      <c r="AT163" s="15" t="s">
        <v>143</v>
      </c>
      <c r="AU163" s="15" t="s">
        <v>90</v>
      </c>
    </row>
    <row r="164" spans="2:65" s="1" customFormat="1" ht="165.75">
      <c r="B164" s="30"/>
      <c r="D164" s="145" t="s">
        <v>144</v>
      </c>
      <c r="F164" s="149" t="s">
        <v>212</v>
      </c>
      <c r="I164" s="147"/>
      <c r="L164" s="30"/>
      <c r="M164" s="157"/>
      <c r="N164" s="158"/>
      <c r="O164" s="158"/>
      <c r="P164" s="158"/>
      <c r="Q164" s="158"/>
      <c r="R164" s="158"/>
      <c r="S164" s="158"/>
      <c r="T164" s="159"/>
      <c r="AT164" s="15" t="s">
        <v>144</v>
      </c>
      <c r="AU164" s="15" t="s">
        <v>90</v>
      </c>
    </row>
    <row r="165" spans="2:65" s="1" customFormat="1" ht="6.95" customHeight="1">
      <c r="B165" s="42"/>
      <c r="C165" s="43"/>
      <c r="D165" s="43"/>
      <c r="E165" s="43"/>
      <c r="F165" s="43"/>
      <c r="G165" s="43"/>
      <c r="H165" s="43"/>
      <c r="I165" s="43"/>
      <c r="J165" s="43"/>
      <c r="K165" s="43"/>
      <c r="L165" s="30"/>
    </row>
  </sheetData>
  <sheetProtection algorithmName="SHA-512" hashValue="cr/CpAeXdqQyvwo2XBS+CGmkwn7TjheRatHXmHQbPf6qTTdjQPkh4YjP2xx3wiOT+KzdjMqKoAHHzGTlOyz5vQ==" saltValue="5v/HEjVmZ6jJybAXREOoDKD+uvYSRLOkk6cDrOHThKjAkaT5/H5hWuKmT9xlHby10iFZs8ejKOpnVL0i99dROw==" spinCount="100000" sheet="1" objects="1" scenarios="1" formatColumns="0" formatRows="0" autoFilter="0"/>
  <autoFilter ref="C122:K164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8"/>
  <sheetViews>
    <sheetView showGridLines="0" tabSelected="1" topLeftCell="A162" workbookViewId="0">
      <selection activeCell="F182" sqref="F18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5" t="s">
        <v>94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hidden="1" customHeight="1">
      <c r="B4" s="18"/>
      <c r="D4" s="19" t="s">
        <v>103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26.25" hidden="1" customHeight="1">
      <c r="B7" s="18"/>
      <c r="E7" s="217" t="str">
        <f>'Rekapitulace stavby'!K6</f>
        <v>VD Kamýk - oprava povrchových ochran a konstrukce segmentového uzávěru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104</v>
      </c>
      <c r="L8" s="30"/>
    </row>
    <row r="9" spans="2:46" s="1" customFormat="1" ht="16.5" hidden="1" customHeight="1">
      <c r="B9" s="30"/>
      <c r="E9" s="197" t="s">
        <v>213</v>
      </c>
      <c r="F9" s="216"/>
      <c r="G9" s="216"/>
      <c r="H9" s="216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95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50" t="str">
        <f>'Rekapitulace stavby'!AN8</f>
        <v>6. 5. 2024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9" t="str">
        <f>'Rekapitulace stavby'!E14</f>
        <v>Vyplň údaj</v>
      </c>
      <c r="F18" s="211"/>
      <c r="G18" s="211"/>
      <c r="H18" s="211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">
        <v>35</v>
      </c>
      <c r="L20" s="30"/>
    </row>
    <row r="21" spans="2:12" s="1" customFormat="1" ht="18" hidden="1" customHeight="1">
      <c r="B21" s="30"/>
      <c r="E21" s="23" t="s">
        <v>36</v>
      </c>
      <c r="I21" s="25" t="s">
        <v>30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36</v>
      </c>
      <c r="I24" s="25" t="s">
        <v>30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71.25" hidden="1" customHeight="1">
      <c r="B27" s="87"/>
      <c r="E27" s="215" t="s">
        <v>40</v>
      </c>
      <c r="F27" s="215"/>
      <c r="G27" s="215"/>
      <c r="H27" s="215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ROUND(J123,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ROUND((SUM(BE123:BE187)),  2)</f>
        <v>0</v>
      </c>
      <c r="I33" s="90">
        <v>0.21</v>
      </c>
      <c r="J33" s="89">
        <f>ROUND(((SUM(BE123:BE187))*I33),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ROUND((SUM(BF123:BF187)),  2)</f>
        <v>0</v>
      </c>
      <c r="I34" s="90">
        <v>0.15</v>
      </c>
      <c r="J34" s="89">
        <f>ROUND(((SUM(BF123:BF187))*I34),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ROUND((SUM(BG123:BG187)),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ROUND((SUM(BH123:BH187)),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ROUND((SUM(BI123:BI187)),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7" t="str">
        <f>E7</f>
        <v>VD Kamýk - oprava povrchových ochran a konstrukce segmentového uzávěru</v>
      </c>
      <c r="F85" s="218"/>
      <c r="G85" s="218"/>
      <c r="H85" s="218"/>
      <c r="L85" s="30"/>
    </row>
    <row r="86" spans="2:47" s="1" customFormat="1" ht="12" hidden="1" customHeight="1">
      <c r="B86" s="30"/>
      <c r="C86" s="25" t="s">
        <v>104</v>
      </c>
      <c r="L86" s="30"/>
    </row>
    <row r="87" spans="2:47" s="1" customFormat="1" ht="16.5" hidden="1" customHeight="1">
      <c r="B87" s="30"/>
      <c r="E87" s="197" t="str">
        <f>E9</f>
        <v>01 - Oprava povrchových ochran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22</v>
      </c>
      <c r="F89" s="23" t="str">
        <f>F12</f>
        <v>VD Kamýk</v>
      </c>
      <c r="I89" s="25" t="s">
        <v>24</v>
      </c>
      <c r="J89" s="50" t="str">
        <f>IF(J12="","",J12)</f>
        <v>6. 5. 2024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26</v>
      </c>
      <c r="F91" s="23" t="str">
        <f>E15</f>
        <v>Povodí Vltavy státní podnik</v>
      </c>
      <c r="I91" s="25" t="s">
        <v>34</v>
      </c>
      <c r="J91" s="28" t="str">
        <f>E21</f>
        <v>Ing. M. Klimešová</v>
      </c>
      <c r="L91" s="30"/>
    </row>
    <row r="92" spans="2:47" s="1" customFormat="1" ht="15.2" hidden="1" customHeight="1">
      <c r="B92" s="30"/>
      <c r="C92" s="25" t="s">
        <v>32</v>
      </c>
      <c r="F92" s="23" t="str">
        <f>IF(E18="","",E18)</f>
        <v>Vyplň údaj</v>
      </c>
      <c r="I92" s="25" t="s">
        <v>38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107</v>
      </c>
      <c r="D94" s="91"/>
      <c r="E94" s="91"/>
      <c r="F94" s="91"/>
      <c r="G94" s="91"/>
      <c r="H94" s="91"/>
      <c r="I94" s="91"/>
      <c r="J94" s="100" t="s">
        <v>108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109</v>
      </c>
      <c r="J96" s="64">
        <f>J123</f>
        <v>0</v>
      </c>
      <c r="L96" s="30"/>
      <c r="AU96" s="15" t="s">
        <v>110</v>
      </c>
    </row>
    <row r="97" spans="2:12" s="8" customFormat="1" ht="24.95" hidden="1" customHeight="1">
      <c r="B97" s="102"/>
      <c r="D97" s="103" t="s">
        <v>214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hidden="1" customHeight="1">
      <c r="B98" s="106"/>
      <c r="D98" s="107" t="s">
        <v>215</v>
      </c>
      <c r="E98" s="108"/>
      <c r="F98" s="108"/>
      <c r="G98" s="108"/>
      <c r="H98" s="108"/>
      <c r="I98" s="108"/>
      <c r="J98" s="109">
        <f>J128</f>
        <v>0</v>
      </c>
      <c r="L98" s="106"/>
    </row>
    <row r="99" spans="2:12" s="9" customFormat="1" ht="19.899999999999999" hidden="1" customHeight="1">
      <c r="B99" s="106"/>
      <c r="D99" s="107" t="s">
        <v>216</v>
      </c>
      <c r="E99" s="108"/>
      <c r="F99" s="108"/>
      <c r="G99" s="108"/>
      <c r="H99" s="108"/>
      <c r="I99" s="108"/>
      <c r="J99" s="109">
        <f>J143</f>
        <v>0</v>
      </c>
      <c r="L99" s="106"/>
    </row>
    <row r="100" spans="2:12" s="9" customFormat="1" ht="19.899999999999999" hidden="1" customHeight="1">
      <c r="B100" s="106"/>
      <c r="D100" s="107" t="s">
        <v>217</v>
      </c>
      <c r="E100" s="108"/>
      <c r="F100" s="108"/>
      <c r="G100" s="108"/>
      <c r="H100" s="108"/>
      <c r="I100" s="108"/>
      <c r="J100" s="109">
        <f>J151</f>
        <v>0</v>
      </c>
      <c r="L100" s="106"/>
    </row>
    <row r="101" spans="2:12" s="8" customFormat="1" ht="24.95" hidden="1" customHeight="1">
      <c r="B101" s="102"/>
      <c r="D101" s="103" t="s">
        <v>218</v>
      </c>
      <c r="E101" s="104"/>
      <c r="F101" s="104"/>
      <c r="G101" s="104"/>
      <c r="H101" s="104"/>
      <c r="I101" s="104"/>
      <c r="J101" s="105">
        <f>J154</f>
        <v>0</v>
      </c>
      <c r="L101" s="102"/>
    </row>
    <row r="102" spans="2:12" s="9" customFormat="1" ht="19.899999999999999" hidden="1" customHeight="1">
      <c r="B102" s="106"/>
      <c r="D102" s="107" t="s">
        <v>219</v>
      </c>
      <c r="E102" s="108"/>
      <c r="F102" s="108"/>
      <c r="G102" s="108"/>
      <c r="H102" s="108"/>
      <c r="I102" s="108"/>
      <c r="J102" s="109">
        <f>J155</f>
        <v>0</v>
      </c>
      <c r="L102" s="106"/>
    </row>
    <row r="103" spans="2:12" s="9" customFormat="1" ht="19.899999999999999" hidden="1" customHeight="1">
      <c r="B103" s="106"/>
      <c r="D103" s="107" t="s">
        <v>220</v>
      </c>
      <c r="E103" s="108"/>
      <c r="F103" s="108"/>
      <c r="G103" s="108"/>
      <c r="H103" s="108"/>
      <c r="I103" s="108"/>
      <c r="J103" s="109">
        <f>J159</f>
        <v>0</v>
      </c>
      <c r="L103" s="106"/>
    </row>
    <row r="104" spans="2:12" s="1" customFormat="1" ht="21.75" hidden="1" customHeight="1">
      <c r="B104" s="30"/>
      <c r="L104" s="30"/>
    </row>
    <row r="105" spans="2:12" s="1" customFormat="1" ht="6.95" hidden="1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idden="1"/>
    <row r="107" spans="2:12" hidden="1"/>
    <row r="108" spans="2:12" hidden="1"/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118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26.25" customHeight="1">
      <c r="B113" s="30"/>
      <c r="E113" s="217" t="str">
        <f>E7</f>
        <v>VD Kamýk - oprava povrchových ochran a konstrukce segmentového uzávěru</v>
      </c>
      <c r="F113" s="218"/>
      <c r="G113" s="218"/>
      <c r="H113" s="218"/>
      <c r="L113" s="30"/>
    </row>
    <row r="114" spans="2:65" s="1" customFormat="1" ht="12" customHeight="1">
      <c r="B114" s="30"/>
      <c r="C114" s="25" t="s">
        <v>104</v>
      </c>
      <c r="L114" s="30"/>
    </row>
    <row r="115" spans="2:65" s="1" customFormat="1" ht="16.5" customHeight="1">
      <c r="B115" s="30"/>
      <c r="E115" s="197" t="str">
        <f>E9</f>
        <v>01 - Oprava povrchových ochran</v>
      </c>
      <c r="F115" s="216"/>
      <c r="G115" s="216"/>
      <c r="H115" s="216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22</v>
      </c>
      <c r="F117" s="23" t="str">
        <f>F12</f>
        <v>VD Kamýk</v>
      </c>
      <c r="I117" s="25" t="s">
        <v>24</v>
      </c>
      <c r="J117" s="50" t="str">
        <f>IF(J12="","",J12)</f>
        <v>6. 5. 2024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26</v>
      </c>
      <c r="F119" s="23" t="str">
        <f>E15</f>
        <v>Povodí Vltavy státní podnik</v>
      </c>
      <c r="I119" s="25" t="s">
        <v>34</v>
      </c>
      <c r="J119" s="28" t="str">
        <f>E21</f>
        <v>Ing. M. Klimešová</v>
      </c>
      <c r="L119" s="30"/>
    </row>
    <row r="120" spans="2:65" s="1" customFormat="1" ht="15.2" customHeight="1">
      <c r="B120" s="30"/>
      <c r="C120" s="25" t="s">
        <v>32</v>
      </c>
      <c r="F120" s="23" t="str">
        <f>IF(E18="","",E18)</f>
        <v>Vyplň údaj</v>
      </c>
      <c r="I120" s="25" t="s">
        <v>38</v>
      </c>
      <c r="J120" s="28" t="str">
        <f>E24</f>
        <v>Ing. M. Klimešová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119</v>
      </c>
      <c r="D122" s="112" t="s">
        <v>66</v>
      </c>
      <c r="E122" s="112" t="s">
        <v>62</v>
      </c>
      <c r="F122" s="112" t="s">
        <v>63</v>
      </c>
      <c r="G122" s="112" t="s">
        <v>120</v>
      </c>
      <c r="H122" s="112" t="s">
        <v>121</v>
      </c>
      <c r="I122" s="112" t="s">
        <v>122</v>
      </c>
      <c r="J122" s="113" t="s">
        <v>108</v>
      </c>
      <c r="K122" s="114" t="s">
        <v>123</v>
      </c>
      <c r="L122" s="110"/>
      <c r="M122" s="57" t="s">
        <v>1</v>
      </c>
      <c r="N122" s="58" t="s">
        <v>45</v>
      </c>
      <c r="O122" s="58" t="s">
        <v>124</v>
      </c>
      <c r="P122" s="58" t="s">
        <v>125</v>
      </c>
      <c r="Q122" s="58" t="s">
        <v>126</v>
      </c>
      <c r="R122" s="58" t="s">
        <v>127</v>
      </c>
      <c r="S122" s="58" t="s">
        <v>128</v>
      </c>
      <c r="T122" s="59" t="s">
        <v>129</v>
      </c>
    </row>
    <row r="123" spans="2:65" s="1" customFormat="1" ht="22.9" customHeight="1">
      <c r="B123" s="30"/>
      <c r="C123" s="62" t="s">
        <v>130</v>
      </c>
      <c r="J123" s="115">
        <f>BK123</f>
        <v>0</v>
      </c>
      <c r="L123" s="30"/>
      <c r="M123" s="60"/>
      <c r="N123" s="51"/>
      <c r="O123" s="51"/>
      <c r="P123" s="116">
        <f>P124+P154</f>
        <v>0</v>
      </c>
      <c r="Q123" s="51"/>
      <c r="R123" s="116">
        <f>R124+R154</f>
        <v>17.777124999999998</v>
      </c>
      <c r="S123" s="51"/>
      <c r="T123" s="117">
        <f>T124+T154</f>
        <v>0.115</v>
      </c>
      <c r="AT123" s="15" t="s">
        <v>80</v>
      </c>
      <c r="AU123" s="15" t="s">
        <v>110</v>
      </c>
      <c r="BK123" s="118">
        <f>BK124+BK154</f>
        <v>0</v>
      </c>
    </row>
    <row r="124" spans="2:65" s="11" customFormat="1" ht="25.9" customHeight="1">
      <c r="B124" s="119"/>
      <c r="D124" s="120" t="s">
        <v>80</v>
      </c>
      <c r="E124" s="121" t="s">
        <v>221</v>
      </c>
      <c r="F124" s="121" t="s">
        <v>222</v>
      </c>
      <c r="I124" s="122"/>
      <c r="J124" s="123">
        <f>BK124</f>
        <v>0</v>
      </c>
      <c r="L124" s="119"/>
      <c r="M124" s="124"/>
      <c r="P124" s="125">
        <f>P125+SUM(P126:P128)+P143+P151</f>
        <v>0</v>
      </c>
      <c r="R124" s="125">
        <f>R125+SUM(R126:R128)+R143+R151</f>
        <v>0</v>
      </c>
      <c r="T124" s="126">
        <f>T125+SUM(T126:T128)+T143+T151</f>
        <v>0.115</v>
      </c>
      <c r="AR124" s="120" t="s">
        <v>88</v>
      </c>
      <c r="AT124" s="127" t="s">
        <v>80</v>
      </c>
      <c r="AU124" s="127" t="s">
        <v>81</v>
      </c>
      <c r="AY124" s="120" t="s">
        <v>134</v>
      </c>
      <c r="BK124" s="128">
        <f>BK125+SUM(BK126:BK128)+BK143+BK151</f>
        <v>0</v>
      </c>
    </row>
    <row r="125" spans="2:65" s="1" customFormat="1" ht="16.5" customHeight="1">
      <c r="B125" s="30"/>
      <c r="C125" s="131" t="s">
        <v>88</v>
      </c>
      <c r="D125" s="131" t="s">
        <v>137</v>
      </c>
      <c r="E125" s="132" t="s">
        <v>223</v>
      </c>
      <c r="F125" s="133" t="s">
        <v>224</v>
      </c>
      <c r="G125" s="134" t="s">
        <v>140</v>
      </c>
      <c r="H125" s="135">
        <v>1</v>
      </c>
      <c r="I125" s="136"/>
      <c r="J125" s="137">
        <f>ROUND(I125*H125,2)</f>
        <v>0</v>
      </c>
      <c r="K125" s="138"/>
      <c r="L125" s="30"/>
      <c r="M125" s="139" t="s">
        <v>1</v>
      </c>
      <c r="N125" s="140" t="s">
        <v>46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158</v>
      </c>
      <c r="AT125" s="143" t="s">
        <v>137</v>
      </c>
      <c r="AU125" s="143" t="s">
        <v>88</v>
      </c>
      <c r="AY125" s="15" t="s">
        <v>134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88</v>
      </c>
      <c r="BK125" s="144">
        <f>ROUND(I125*H125,2)</f>
        <v>0</v>
      </c>
      <c r="BL125" s="15" t="s">
        <v>158</v>
      </c>
      <c r="BM125" s="143" t="s">
        <v>225</v>
      </c>
    </row>
    <row r="126" spans="2:65" s="1" customFormat="1">
      <c r="B126" s="30"/>
      <c r="D126" s="145" t="s">
        <v>143</v>
      </c>
      <c r="F126" s="146" t="s">
        <v>224</v>
      </c>
      <c r="I126" s="147"/>
      <c r="L126" s="30"/>
      <c r="M126" s="148"/>
      <c r="T126" s="54"/>
      <c r="AT126" s="15" t="s">
        <v>143</v>
      </c>
      <c r="AU126" s="15" t="s">
        <v>88</v>
      </c>
    </row>
    <row r="127" spans="2:65" s="1" customFormat="1" ht="48.75">
      <c r="B127" s="30"/>
      <c r="D127" s="145" t="s">
        <v>144</v>
      </c>
      <c r="F127" s="149" t="s">
        <v>226</v>
      </c>
      <c r="I127" s="147"/>
      <c r="L127" s="30"/>
      <c r="M127" s="148"/>
      <c r="T127" s="54"/>
      <c r="AT127" s="15" t="s">
        <v>144</v>
      </c>
      <c r="AU127" s="15" t="s">
        <v>88</v>
      </c>
    </row>
    <row r="128" spans="2:65" s="11" customFormat="1" ht="22.9" customHeight="1">
      <c r="B128" s="119"/>
      <c r="D128" s="120" t="s">
        <v>80</v>
      </c>
      <c r="E128" s="129" t="s">
        <v>185</v>
      </c>
      <c r="F128" s="129" t="s">
        <v>227</v>
      </c>
      <c r="I128" s="122"/>
      <c r="J128" s="130">
        <f>BK128</f>
        <v>0</v>
      </c>
      <c r="L128" s="119"/>
      <c r="M128" s="124"/>
      <c r="P128" s="125">
        <f>SUM(P129:P142)</f>
        <v>0</v>
      </c>
      <c r="R128" s="125">
        <f>SUM(R129:R142)</f>
        <v>0</v>
      </c>
      <c r="T128" s="126">
        <f>SUM(T129:T142)</f>
        <v>0.115</v>
      </c>
      <c r="AR128" s="120" t="s">
        <v>88</v>
      </c>
      <c r="AT128" s="127" t="s">
        <v>80</v>
      </c>
      <c r="AU128" s="127" t="s">
        <v>88</v>
      </c>
      <c r="AY128" s="120" t="s">
        <v>134</v>
      </c>
      <c r="BK128" s="128">
        <f>SUM(BK129:BK142)</f>
        <v>0</v>
      </c>
    </row>
    <row r="129" spans="2:65" s="1" customFormat="1" ht="16.5" customHeight="1">
      <c r="B129" s="30"/>
      <c r="C129" s="131" t="s">
        <v>90</v>
      </c>
      <c r="D129" s="131" t="s">
        <v>137</v>
      </c>
      <c r="E129" s="132" t="s">
        <v>228</v>
      </c>
      <c r="F129" s="133" t="s">
        <v>229</v>
      </c>
      <c r="G129" s="134" t="s">
        <v>140</v>
      </c>
      <c r="H129" s="135">
        <v>1</v>
      </c>
      <c r="I129" s="136"/>
      <c r="J129" s="137">
        <f>ROUND(I129*H129,2)</f>
        <v>0</v>
      </c>
      <c r="K129" s="138"/>
      <c r="L129" s="30"/>
      <c r="M129" s="139" t="s">
        <v>1</v>
      </c>
      <c r="N129" s="140" t="s">
        <v>46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158</v>
      </c>
      <c r="AT129" s="143" t="s">
        <v>137</v>
      </c>
      <c r="AU129" s="143" t="s">
        <v>90</v>
      </c>
      <c r="AY129" s="15" t="s">
        <v>134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88</v>
      </c>
      <c r="BK129" s="144">
        <f>ROUND(I129*H129,2)</f>
        <v>0</v>
      </c>
      <c r="BL129" s="15" t="s">
        <v>158</v>
      </c>
      <c r="BM129" s="143" t="s">
        <v>230</v>
      </c>
    </row>
    <row r="130" spans="2:65" s="1" customFormat="1">
      <c r="B130" s="30"/>
      <c r="D130" s="145" t="s">
        <v>143</v>
      </c>
      <c r="F130" s="146" t="s">
        <v>229</v>
      </c>
      <c r="I130" s="147"/>
      <c r="L130" s="30"/>
      <c r="M130" s="148"/>
      <c r="T130" s="54"/>
      <c r="AT130" s="15" t="s">
        <v>143</v>
      </c>
      <c r="AU130" s="15" t="s">
        <v>90</v>
      </c>
    </row>
    <row r="131" spans="2:65" s="1" customFormat="1" ht="29.25">
      <c r="B131" s="30"/>
      <c r="D131" s="145" t="s">
        <v>144</v>
      </c>
      <c r="F131" s="149" t="s">
        <v>231</v>
      </c>
      <c r="I131" s="147"/>
      <c r="L131" s="30"/>
      <c r="M131" s="148"/>
      <c r="T131" s="54"/>
      <c r="AT131" s="15" t="s">
        <v>144</v>
      </c>
      <c r="AU131" s="15" t="s">
        <v>90</v>
      </c>
    </row>
    <row r="132" spans="2:65" s="1" customFormat="1" ht="21.75" customHeight="1">
      <c r="B132" s="30"/>
      <c r="C132" s="131" t="s">
        <v>150</v>
      </c>
      <c r="D132" s="131" t="s">
        <v>137</v>
      </c>
      <c r="E132" s="132" t="s">
        <v>232</v>
      </c>
      <c r="F132" s="133" t="s">
        <v>233</v>
      </c>
      <c r="G132" s="134" t="s">
        <v>140</v>
      </c>
      <c r="H132" s="135">
        <v>1</v>
      </c>
      <c r="I132" s="136"/>
      <c r="J132" s="137">
        <f>ROUND(I132*H132,2)</f>
        <v>0</v>
      </c>
      <c r="K132" s="138"/>
      <c r="L132" s="30"/>
      <c r="M132" s="139" t="s">
        <v>1</v>
      </c>
      <c r="N132" s="140" t="s">
        <v>46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158</v>
      </c>
      <c r="AT132" s="143" t="s">
        <v>137</v>
      </c>
      <c r="AU132" s="143" t="s">
        <v>90</v>
      </c>
      <c r="AY132" s="15" t="s">
        <v>134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88</v>
      </c>
      <c r="BK132" s="144">
        <f>ROUND(I132*H132,2)</f>
        <v>0</v>
      </c>
      <c r="BL132" s="15" t="s">
        <v>158</v>
      </c>
      <c r="BM132" s="143" t="s">
        <v>234</v>
      </c>
    </row>
    <row r="133" spans="2:65" s="1" customFormat="1" ht="19.5">
      <c r="B133" s="30"/>
      <c r="D133" s="145" t="s">
        <v>143</v>
      </c>
      <c r="F133" s="146" t="s">
        <v>235</v>
      </c>
      <c r="I133" s="147"/>
      <c r="L133" s="30"/>
      <c r="M133" s="148"/>
      <c r="T133" s="54"/>
      <c r="AT133" s="15" t="s">
        <v>143</v>
      </c>
      <c r="AU133" s="15" t="s">
        <v>90</v>
      </c>
    </row>
    <row r="134" spans="2:65" s="1" customFormat="1" ht="126.75">
      <c r="B134" s="30"/>
      <c r="D134" s="145" t="s">
        <v>144</v>
      </c>
      <c r="F134" s="149" t="s">
        <v>236</v>
      </c>
      <c r="I134" s="147"/>
      <c r="L134" s="30"/>
      <c r="M134" s="148"/>
      <c r="T134" s="54"/>
      <c r="AT134" s="15" t="s">
        <v>144</v>
      </c>
      <c r="AU134" s="15" t="s">
        <v>90</v>
      </c>
    </row>
    <row r="135" spans="2:65" s="1" customFormat="1" ht="37.9" customHeight="1">
      <c r="B135" s="30"/>
      <c r="C135" s="131" t="s">
        <v>158</v>
      </c>
      <c r="D135" s="131" t="s">
        <v>137</v>
      </c>
      <c r="E135" s="132" t="s">
        <v>237</v>
      </c>
      <c r="F135" s="133" t="s">
        <v>238</v>
      </c>
      <c r="G135" s="134" t="s">
        <v>239</v>
      </c>
      <c r="H135" s="135">
        <v>545</v>
      </c>
      <c r="I135" s="136"/>
      <c r="J135" s="137">
        <f>ROUND(I135*H135,2)</f>
        <v>0</v>
      </c>
      <c r="K135" s="138"/>
      <c r="L135" s="30"/>
      <c r="M135" s="139" t="s">
        <v>1</v>
      </c>
      <c r="N135" s="140" t="s">
        <v>46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158</v>
      </c>
      <c r="AT135" s="143" t="s">
        <v>137</v>
      </c>
      <c r="AU135" s="143" t="s">
        <v>90</v>
      </c>
      <c r="AY135" s="15" t="s">
        <v>134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5" t="s">
        <v>88</v>
      </c>
      <c r="BK135" s="144">
        <f>ROUND(I135*H135,2)</f>
        <v>0</v>
      </c>
      <c r="BL135" s="15" t="s">
        <v>158</v>
      </c>
      <c r="BM135" s="143" t="s">
        <v>240</v>
      </c>
    </row>
    <row r="136" spans="2:65" s="1" customFormat="1" ht="19.5">
      <c r="B136" s="30"/>
      <c r="D136" s="145" t="s">
        <v>143</v>
      </c>
      <c r="F136" s="146" t="s">
        <v>238</v>
      </c>
      <c r="I136" s="147"/>
      <c r="L136" s="30"/>
      <c r="M136" s="148"/>
      <c r="T136" s="54"/>
      <c r="AT136" s="15" t="s">
        <v>143</v>
      </c>
      <c r="AU136" s="15" t="s">
        <v>90</v>
      </c>
    </row>
    <row r="137" spans="2:65" s="1" customFormat="1" ht="97.5">
      <c r="B137" s="30"/>
      <c r="D137" s="145" t="s">
        <v>144</v>
      </c>
      <c r="F137" s="149" t="s">
        <v>241</v>
      </c>
      <c r="I137" s="147"/>
      <c r="L137" s="30"/>
      <c r="M137" s="148"/>
      <c r="T137" s="54"/>
      <c r="AT137" s="15" t="s">
        <v>144</v>
      </c>
      <c r="AU137" s="15" t="s">
        <v>90</v>
      </c>
    </row>
    <row r="138" spans="2:65" s="12" customFormat="1">
      <c r="B138" s="150"/>
      <c r="D138" s="145" t="s">
        <v>198</v>
      </c>
      <c r="E138" s="151" t="s">
        <v>1</v>
      </c>
      <c r="F138" s="152" t="s">
        <v>242</v>
      </c>
      <c r="H138" s="153">
        <v>545</v>
      </c>
      <c r="I138" s="154"/>
      <c r="L138" s="150"/>
      <c r="M138" s="155"/>
      <c r="T138" s="156"/>
      <c r="AT138" s="151" t="s">
        <v>198</v>
      </c>
      <c r="AU138" s="151" t="s">
        <v>90</v>
      </c>
      <c r="AV138" s="12" t="s">
        <v>90</v>
      </c>
      <c r="AW138" s="12" t="s">
        <v>37</v>
      </c>
      <c r="AX138" s="12" t="s">
        <v>88</v>
      </c>
      <c r="AY138" s="151" t="s">
        <v>134</v>
      </c>
    </row>
    <row r="139" spans="2:65" s="1" customFormat="1" ht="24.2" customHeight="1">
      <c r="B139" s="30"/>
      <c r="C139" s="131" t="s">
        <v>133</v>
      </c>
      <c r="D139" s="131" t="s">
        <v>137</v>
      </c>
      <c r="E139" s="132" t="s">
        <v>243</v>
      </c>
      <c r="F139" s="133" t="s">
        <v>244</v>
      </c>
      <c r="G139" s="134" t="s">
        <v>239</v>
      </c>
      <c r="H139" s="135">
        <v>115</v>
      </c>
      <c r="I139" s="136"/>
      <c r="J139" s="137">
        <f>ROUND(I139*H139,2)</f>
        <v>0</v>
      </c>
      <c r="K139" s="138"/>
      <c r="L139" s="30"/>
      <c r="M139" s="139" t="s">
        <v>1</v>
      </c>
      <c r="N139" s="140" t="s">
        <v>46</v>
      </c>
      <c r="P139" s="141">
        <f>O139*H139</f>
        <v>0</v>
      </c>
      <c r="Q139" s="141">
        <v>0</v>
      </c>
      <c r="R139" s="141">
        <f>Q139*H139</f>
        <v>0</v>
      </c>
      <c r="S139" s="141">
        <v>1E-3</v>
      </c>
      <c r="T139" s="142">
        <f>S139*H139</f>
        <v>0.115</v>
      </c>
      <c r="AR139" s="143" t="s">
        <v>158</v>
      </c>
      <c r="AT139" s="143" t="s">
        <v>137</v>
      </c>
      <c r="AU139" s="143" t="s">
        <v>90</v>
      </c>
      <c r="AY139" s="15" t="s">
        <v>134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88</v>
      </c>
      <c r="BK139" s="144">
        <f>ROUND(I139*H139,2)</f>
        <v>0</v>
      </c>
      <c r="BL139" s="15" t="s">
        <v>158</v>
      </c>
      <c r="BM139" s="143" t="s">
        <v>245</v>
      </c>
    </row>
    <row r="140" spans="2:65" s="1" customFormat="1">
      <c r="B140" s="30"/>
      <c r="D140" s="145" t="s">
        <v>143</v>
      </c>
      <c r="F140" s="146" t="s">
        <v>244</v>
      </c>
      <c r="I140" s="147"/>
      <c r="L140" s="30"/>
      <c r="M140" s="148"/>
      <c r="T140" s="54"/>
      <c r="AT140" s="15" t="s">
        <v>143</v>
      </c>
      <c r="AU140" s="15" t="s">
        <v>90</v>
      </c>
    </row>
    <row r="141" spans="2:65" s="1" customFormat="1" ht="19.5">
      <c r="B141" s="30"/>
      <c r="D141" s="145" t="s">
        <v>144</v>
      </c>
      <c r="F141" s="149" t="s">
        <v>246</v>
      </c>
      <c r="I141" s="147"/>
      <c r="L141" s="30"/>
      <c r="M141" s="148"/>
      <c r="T141" s="54"/>
      <c r="AT141" s="15" t="s">
        <v>144</v>
      </c>
      <c r="AU141" s="15" t="s">
        <v>90</v>
      </c>
    </row>
    <row r="142" spans="2:65" s="12" customFormat="1">
      <c r="B142" s="150"/>
      <c r="D142" s="145" t="s">
        <v>198</v>
      </c>
      <c r="E142" s="151" t="s">
        <v>1</v>
      </c>
      <c r="F142" s="152" t="s">
        <v>247</v>
      </c>
      <c r="H142" s="153">
        <v>115</v>
      </c>
      <c r="I142" s="154"/>
      <c r="L142" s="150"/>
      <c r="M142" s="155"/>
      <c r="T142" s="156"/>
      <c r="AT142" s="151" t="s">
        <v>198</v>
      </c>
      <c r="AU142" s="151" t="s">
        <v>90</v>
      </c>
      <c r="AV142" s="12" t="s">
        <v>90</v>
      </c>
      <c r="AW142" s="12" t="s">
        <v>37</v>
      </c>
      <c r="AX142" s="12" t="s">
        <v>88</v>
      </c>
      <c r="AY142" s="151" t="s">
        <v>134</v>
      </c>
    </row>
    <row r="143" spans="2:65" s="11" customFormat="1" ht="22.9" customHeight="1">
      <c r="B143" s="119"/>
      <c r="D143" s="120" t="s">
        <v>80</v>
      </c>
      <c r="E143" s="129" t="s">
        <v>248</v>
      </c>
      <c r="F143" s="129" t="s">
        <v>249</v>
      </c>
      <c r="I143" s="122"/>
      <c r="J143" s="130">
        <f>BK143</f>
        <v>0</v>
      </c>
      <c r="L143" s="119"/>
      <c r="M143" s="124"/>
      <c r="P143" s="125">
        <f>SUM(P144:P150)</f>
        <v>0</v>
      </c>
      <c r="R143" s="125">
        <f>SUM(R144:R150)</f>
        <v>0</v>
      </c>
      <c r="T143" s="126">
        <f>SUM(T144:T150)</f>
        <v>0</v>
      </c>
      <c r="AR143" s="120" t="s">
        <v>88</v>
      </c>
      <c r="AT143" s="127" t="s">
        <v>80</v>
      </c>
      <c r="AU143" s="127" t="s">
        <v>88</v>
      </c>
      <c r="AY143" s="120" t="s">
        <v>134</v>
      </c>
      <c r="BK143" s="128">
        <f>SUM(BK144:BK150)</f>
        <v>0</v>
      </c>
    </row>
    <row r="144" spans="2:65" s="1" customFormat="1" ht="33" customHeight="1">
      <c r="B144" s="30"/>
      <c r="C144" s="131" t="s">
        <v>168</v>
      </c>
      <c r="D144" s="131" t="s">
        <v>137</v>
      </c>
      <c r="E144" s="132" t="s">
        <v>250</v>
      </c>
      <c r="F144" s="133" t="s">
        <v>251</v>
      </c>
      <c r="G144" s="134" t="s">
        <v>252</v>
      </c>
      <c r="H144" s="135">
        <v>0.3</v>
      </c>
      <c r="I144" s="136"/>
      <c r="J144" s="137">
        <f>ROUND(I144*H144,2)</f>
        <v>0</v>
      </c>
      <c r="K144" s="138"/>
      <c r="L144" s="30"/>
      <c r="M144" s="139" t="s">
        <v>1</v>
      </c>
      <c r="N144" s="140" t="s">
        <v>46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158</v>
      </c>
      <c r="AT144" s="143" t="s">
        <v>137</v>
      </c>
      <c r="AU144" s="143" t="s">
        <v>90</v>
      </c>
      <c r="AY144" s="15" t="s">
        <v>134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88</v>
      </c>
      <c r="BK144" s="144">
        <f>ROUND(I144*H144,2)</f>
        <v>0</v>
      </c>
      <c r="BL144" s="15" t="s">
        <v>158</v>
      </c>
      <c r="BM144" s="143" t="s">
        <v>253</v>
      </c>
    </row>
    <row r="145" spans="2:65" s="1" customFormat="1" ht="19.5">
      <c r="B145" s="30"/>
      <c r="D145" s="145" t="s">
        <v>143</v>
      </c>
      <c r="F145" s="146" t="s">
        <v>254</v>
      </c>
      <c r="I145" s="147"/>
      <c r="L145" s="30"/>
      <c r="M145" s="148"/>
      <c r="T145" s="54"/>
      <c r="AT145" s="15" t="s">
        <v>143</v>
      </c>
      <c r="AU145" s="15" t="s">
        <v>90</v>
      </c>
    </row>
    <row r="146" spans="2:65" s="1" customFormat="1" ht="19.5">
      <c r="B146" s="30"/>
      <c r="D146" s="145" t="s">
        <v>144</v>
      </c>
      <c r="F146" s="149" t="s">
        <v>255</v>
      </c>
      <c r="I146" s="147"/>
      <c r="L146" s="30"/>
      <c r="M146" s="148"/>
      <c r="T146" s="54"/>
      <c r="AT146" s="15" t="s">
        <v>144</v>
      </c>
      <c r="AU146" s="15" t="s">
        <v>90</v>
      </c>
    </row>
    <row r="147" spans="2:65" s="12" customFormat="1">
      <c r="B147" s="150"/>
      <c r="D147" s="145" t="s">
        <v>198</v>
      </c>
      <c r="E147" s="151" t="s">
        <v>1</v>
      </c>
      <c r="F147" s="152" t="s">
        <v>256</v>
      </c>
      <c r="H147" s="153">
        <v>0.3</v>
      </c>
      <c r="I147" s="154"/>
      <c r="L147" s="150"/>
      <c r="M147" s="155"/>
      <c r="T147" s="156"/>
      <c r="AT147" s="151" t="s">
        <v>198</v>
      </c>
      <c r="AU147" s="151" t="s">
        <v>90</v>
      </c>
      <c r="AV147" s="12" t="s">
        <v>90</v>
      </c>
      <c r="AW147" s="12" t="s">
        <v>37</v>
      </c>
      <c r="AX147" s="12" t="s">
        <v>88</v>
      </c>
      <c r="AY147" s="151" t="s">
        <v>134</v>
      </c>
    </row>
    <row r="148" spans="2:65" s="1" customFormat="1" ht="37.9" customHeight="1">
      <c r="B148" s="30"/>
      <c r="C148" s="131" t="s">
        <v>173</v>
      </c>
      <c r="D148" s="131" t="s">
        <v>137</v>
      </c>
      <c r="E148" s="132" t="s">
        <v>257</v>
      </c>
      <c r="F148" s="133" t="s">
        <v>258</v>
      </c>
      <c r="G148" s="134" t="s">
        <v>140</v>
      </c>
      <c r="H148" s="135">
        <v>1</v>
      </c>
      <c r="I148" s="136"/>
      <c r="J148" s="137">
        <f>ROUND(I148*H148,2)</f>
        <v>0</v>
      </c>
      <c r="K148" s="138"/>
      <c r="L148" s="30"/>
      <c r="M148" s="139" t="s">
        <v>1</v>
      </c>
      <c r="N148" s="140" t="s">
        <v>46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158</v>
      </c>
      <c r="AT148" s="143" t="s">
        <v>137</v>
      </c>
      <c r="AU148" s="143" t="s">
        <v>90</v>
      </c>
      <c r="AY148" s="15" t="s">
        <v>134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88</v>
      </c>
      <c r="BK148" s="144">
        <f>ROUND(I148*H148,2)</f>
        <v>0</v>
      </c>
      <c r="BL148" s="15" t="s">
        <v>158</v>
      </c>
      <c r="BM148" s="143" t="s">
        <v>259</v>
      </c>
    </row>
    <row r="149" spans="2:65" s="1" customFormat="1" ht="29.25">
      <c r="B149" s="30"/>
      <c r="D149" s="145" t="s">
        <v>143</v>
      </c>
      <c r="F149" s="146" t="s">
        <v>258</v>
      </c>
      <c r="I149" s="147"/>
      <c r="L149" s="30"/>
      <c r="M149" s="148"/>
      <c r="T149" s="54"/>
      <c r="AT149" s="15" t="s">
        <v>143</v>
      </c>
      <c r="AU149" s="15" t="s">
        <v>90</v>
      </c>
    </row>
    <row r="150" spans="2:65" s="1" customFormat="1" ht="48.75">
      <c r="B150" s="30"/>
      <c r="D150" s="145" t="s">
        <v>144</v>
      </c>
      <c r="F150" s="149" t="s">
        <v>260</v>
      </c>
      <c r="I150" s="147"/>
      <c r="L150" s="30"/>
      <c r="M150" s="148"/>
      <c r="T150" s="54"/>
      <c r="AT150" s="15" t="s">
        <v>144</v>
      </c>
      <c r="AU150" s="15" t="s">
        <v>90</v>
      </c>
    </row>
    <row r="151" spans="2:65" s="11" customFormat="1" ht="22.9" customHeight="1">
      <c r="B151" s="119"/>
      <c r="D151" s="120" t="s">
        <v>80</v>
      </c>
      <c r="E151" s="129" t="s">
        <v>261</v>
      </c>
      <c r="F151" s="129" t="s">
        <v>262</v>
      </c>
      <c r="I151" s="122"/>
      <c r="J151" s="130">
        <f>BK151</f>
        <v>0</v>
      </c>
      <c r="L151" s="119"/>
      <c r="M151" s="124"/>
      <c r="P151" s="125">
        <f>SUM(P152:P153)</f>
        <v>0</v>
      </c>
      <c r="R151" s="125">
        <f>SUM(R152:R153)</f>
        <v>0</v>
      </c>
      <c r="T151" s="126">
        <f>SUM(T152:T153)</f>
        <v>0</v>
      </c>
      <c r="AR151" s="120" t="s">
        <v>88</v>
      </c>
      <c r="AT151" s="127" t="s">
        <v>80</v>
      </c>
      <c r="AU151" s="127" t="s">
        <v>88</v>
      </c>
      <c r="AY151" s="120" t="s">
        <v>134</v>
      </c>
      <c r="BK151" s="128">
        <f>SUM(BK152:BK153)</f>
        <v>0</v>
      </c>
    </row>
    <row r="152" spans="2:65" s="1" customFormat="1" ht="24.2" customHeight="1">
      <c r="B152" s="30"/>
      <c r="C152" s="131" t="s">
        <v>180</v>
      </c>
      <c r="D152" s="131" t="s">
        <v>137</v>
      </c>
      <c r="E152" s="132" t="s">
        <v>263</v>
      </c>
      <c r="F152" s="133" t="s">
        <v>264</v>
      </c>
      <c r="G152" s="134" t="s">
        <v>140</v>
      </c>
      <c r="H152" s="135">
        <v>1</v>
      </c>
      <c r="I152" s="136"/>
      <c r="J152" s="137">
        <f>ROUND(I152*H152,2)</f>
        <v>0</v>
      </c>
      <c r="K152" s="138"/>
      <c r="L152" s="30"/>
      <c r="M152" s="139" t="s">
        <v>1</v>
      </c>
      <c r="N152" s="140" t="s">
        <v>46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158</v>
      </c>
      <c r="AT152" s="143" t="s">
        <v>137</v>
      </c>
      <c r="AU152" s="143" t="s">
        <v>90</v>
      </c>
      <c r="AY152" s="15" t="s">
        <v>134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88</v>
      </c>
      <c r="BK152" s="144">
        <f>ROUND(I152*H152,2)</f>
        <v>0</v>
      </c>
      <c r="BL152" s="15" t="s">
        <v>158</v>
      </c>
      <c r="BM152" s="143" t="s">
        <v>265</v>
      </c>
    </row>
    <row r="153" spans="2:65" s="1" customFormat="1" ht="19.5">
      <c r="B153" s="30"/>
      <c r="D153" s="145" t="s">
        <v>143</v>
      </c>
      <c r="F153" s="146" t="s">
        <v>266</v>
      </c>
      <c r="I153" s="147"/>
      <c r="L153" s="30"/>
      <c r="M153" s="148"/>
      <c r="T153" s="54"/>
      <c r="AT153" s="15" t="s">
        <v>143</v>
      </c>
      <c r="AU153" s="15" t="s">
        <v>90</v>
      </c>
    </row>
    <row r="154" spans="2:65" s="11" customFormat="1" ht="25.9" customHeight="1">
      <c r="B154" s="119"/>
      <c r="D154" s="120" t="s">
        <v>80</v>
      </c>
      <c r="E154" s="121" t="s">
        <v>267</v>
      </c>
      <c r="F154" s="121" t="s">
        <v>268</v>
      </c>
      <c r="I154" s="122"/>
      <c r="J154" s="123">
        <f>BK154</f>
        <v>0</v>
      </c>
      <c r="L154" s="119"/>
      <c r="M154" s="124"/>
      <c r="P154" s="125">
        <f>P155+P159</f>
        <v>0</v>
      </c>
      <c r="R154" s="125">
        <f>R155+R159</f>
        <v>17.777124999999998</v>
      </c>
      <c r="T154" s="126">
        <f>T155+T159</f>
        <v>0</v>
      </c>
      <c r="AR154" s="120" t="s">
        <v>90</v>
      </c>
      <c r="AT154" s="127" t="s">
        <v>80</v>
      </c>
      <c r="AU154" s="127" t="s">
        <v>81</v>
      </c>
      <c r="AY154" s="120" t="s">
        <v>134</v>
      </c>
      <c r="BK154" s="128">
        <f>BK155+BK159</f>
        <v>0</v>
      </c>
    </row>
    <row r="155" spans="2:65" s="11" customFormat="1" ht="22.9" customHeight="1">
      <c r="B155" s="119"/>
      <c r="D155" s="120" t="s">
        <v>80</v>
      </c>
      <c r="E155" s="129" t="s">
        <v>269</v>
      </c>
      <c r="F155" s="129" t="s">
        <v>270</v>
      </c>
      <c r="I155" s="122"/>
      <c r="J155" s="130">
        <f>BK155</f>
        <v>0</v>
      </c>
      <c r="L155" s="119"/>
      <c r="M155" s="124"/>
      <c r="P155" s="125">
        <f>SUM(P156:P158)</f>
        <v>0</v>
      </c>
      <c r="R155" s="125">
        <f>SUM(R156:R158)</f>
        <v>1E-3</v>
      </c>
      <c r="T155" s="126">
        <f>SUM(T156:T158)</f>
        <v>0</v>
      </c>
      <c r="AR155" s="120" t="s">
        <v>90</v>
      </c>
      <c r="AT155" s="127" t="s">
        <v>80</v>
      </c>
      <c r="AU155" s="127" t="s">
        <v>88</v>
      </c>
      <c r="AY155" s="120" t="s">
        <v>134</v>
      </c>
      <c r="BK155" s="128">
        <f>SUM(BK156:BK158)</f>
        <v>0</v>
      </c>
    </row>
    <row r="156" spans="2:65" s="1" customFormat="1" ht="16.5" customHeight="1">
      <c r="B156" s="30"/>
      <c r="C156" s="131" t="s">
        <v>185</v>
      </c>
      <c r="D156" s="131" t="s">
        <v>137</v>
      </c>
      <c r="E156" s="132" t="s">
        <v>271</v>
      </c>
      <c r="F156" s="133" t="s">
        <v>272</v>
      </c>
      <c r="G156" s="134" t="s">
        <v>140</v>
      </c>
      <c r="H156" s="135">
        <v>1</v>
      </c>
      <c r="I156" s="136"/>
      <c r="J156" s="137">
        <f>ROUND(I156*H156,2)</f>
        <v>0</v>
      </c>
      <c r="K156" s="138"/>
      <c r="L156" s="30"/>
      <c r="M156" s="139" t="s">
        <v>1</v>
      </c>
      <c r="N156" s="140" t="s">
        <v>46</v>
      </c>
      <c r="P156" s="141">
        <f>O156*H156</f>
        <v>0</v>
      </c>
      <c r="Q156" s="141">
        <v>1E-3</v>
      </c>
      <c r="R156" s="141">
        <f>Q156*H156</f>
        <v>1E-3</v>
      </c>
      <c r="S156" s="141">
        <v>0</v>
      </c>
      <c r="T156" s="142">
        <f>S156*H156</f>
        <v>0</v>
      </c>
      <c r="AR156" s="143" t="s">
        <v>273</v>
      </c>
      <c r="AT156" s="143" t="s">
        <v>137</v>
      </c>
      <c r="AU156" s="143" t="s">
        <v>90</v>
      </c>
      <c r="AY156" s="15" t="s">
        <v>134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88</v>
      </c>
      <c r="BK156" s="144">
        <f>ROUND(I156*H156,2)</f>
        <v>0</v>
      </c>
      <c r="BL156" s="15" t="s">
        <v>273</v>
      </c>
      <c r="BM156" s="143" t="s">
        <v>274</v>
      </c>
    </row>
    <row r="157" spans="2:65" s="1" customFormat="1">
      <c r="B157" s="30"/>
      <c r="D157" s="145" t="s">
        <v>143</v>
      </c>
      <c r="F157" s="146" t="s">
        <v>272</v>
      </c>
      <c r="I157" s="147"/>
      <c r="L157" s="30"/>
      <c r="M157" s="148"/>
      <c r="T157" s="54"/>
      <c r="AT157" s="15" t="s">
        <v>143</v>
      </c>
      <c r="AU157" s="15" t="s">
        <v>90</v>
      </c>
    </row>
    <row r="158" spans="2:65" s="1" customFormat="1" ht="87.75">
      <c r="B158" s="30"/>
      <c r="D158" s="145" t="s">
        <v>144</v>
      </c>
      <c r="F158" s="149" t="s">
        <v>275</v>
      </c>
      <c r="I158" s="147"/>
      <c r="L158" s="30"/>
      <c r="M158" s="148"/>
      <c r="T158" s="54"/>
      <c r="AT158" s="15" t="s">
        <v>144</v>
      </c>
      <c r="AU158" s="15" t="s">
        <v>90</v>
      </c>
    </row>
    <row r="159" spans="2:65" s="11" customFormat="1" ht="22.9" customHeight="1">
      <c r="B159" s="119"/>
      <c r="D159" s="120" t="s">
        <v>80</v>
      </c>
      <c r="E159" s="129" t="s">
        <v>276</v>
      </c>
      <c r="F159" s="129" t="s">
        <v>277</v>
      </c>
      <c r="I159" s="122"/>
      <c r="J159" s="130">
        <f>BK159</f>
        <v>0</v>
      </c>
      <c r="L159" s="119"/>
      <c r="M159" s="124"/>
      <c r="P159" s="125">
        <f>SUM(P160:P187)</f>
        <v>0</v>
      </c>
      <c r="R159" s="125">
        <f>SUM(R160:R187)</f>
        <v>17.776124999999997</v>
      </c>
      <c r="T159" s="126">
        <f>SUM(T160:T187)</f>
        <v>0</v>
      </c>
      <c r="AR159" s="120" t="s">
        <v>90</v>
      </c>
      <c r="AT159" s="127" t="s">
        <v>80</v>
      </c>
      <c r="AU159" s="127" t="s">
        <v>88</v>
      </c>
      <c r="AY159" s="120" t="s">
        <v>134</v>
      </c>
      <c r="BK159" s="128">
        <f>SUM(BK160:BK187)</f>
        <v>0</v>
      </c>
    </row>
    <row r="160" spans="2:65" s="1" customFormat="1" ht="24.2" customHeight="1">
      <c r="B160" s="30"/>
      <c r="C160" s="131" t="s">
        <v>193</v>
      </c>
      <c r="D160" s="131" t="s">
        <v>137</v>
      </c>
      <c r="E160" s="132" t="s">
        <v>278</v>
      </c>
      <c r="F160" s="133" t="s">
        <v>279</v>
      </c>
      <c r="G160" s="134" t="s">
        <v>239</v>
      </c>
      <c r="H160" s="135">
        <v>87.25</v>
      </c>
      <c r="I160" s="136"/>
      <c r="J160" s="137">
        <f>ROUND(I160*H160,2)</f>
        <v>0</v>
      </c>
      <c r="K160" s="138"/>
      <c r="L160" s="30"/>
      <c r="M160" s="139" t="s">
        <v>1</v>
      </c>
      <c r="N160" s="140" t="s">
        <v>46</v>
      </c>
      <c r="P160" s="141">
        <f>O160*H160</f>
        <v>0</v>
      </c>
      <c r="Q160" s="141">
        <v>5.0000000000000001E-4</v>
      </c>
      <c r="R160" s="141">
        <f>Q160*H160</f>
        <v>4.3625000000000004E-2</v>
      </c>
      <c r="S160" s="141">
        <v>0</v>
      </c>
      <c r="T160" s="142">
        <f>S160*H160</f>
        <v>0</v>
      </c>
      <c r="AR160" s="143" t="s">
        <v>273</v>
      </c>
      <c r="AT160" s="143" t="s">
        <v>137</v>
      </c>
      <c r="AU160" s="143" t="s">
        <v>90</v>
      </c>
      <c r="AY160" s="15" t="s">
        <v>134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5" t="s">
        <v>88</v>
      </c>
      <c r="BK160" s="144">
        <f>ROUND(I160*H160,2)</f>
        <v>0</v>
      </c>
      <c r="BL160" s="15" t="s">
        <v>273</v>
      </c>
      <c r="BM160" s="143" t="s">
        <v>280</v>
      </c>
    </row>
    <row r="161" spans="2:65" s="1" customFormat="1" ht="29.25">
      <c r="B161" s="30"/>
      <c r="D161" s="145" t="s">
        <v>143</v>
      </c>
      <c r="F161" s="146" t="s">
        <v>281</v>
      </c>
      <c r="I161" s="147"/>
      <c r="L161" s="30"/>
      <c r="M161" s="148"/>
      <c r="T161" s="54"/>
      <c r="AT161" s="15" t="s">
        <v>143</v>
      </c>
      <c r="AU161" s="15" t="s">
        <v>90</v>
      </c>
    </row>
    <row r="162" spans="2:65" s="1" customFormat="1" ht="39">
      <c r="B162" s="30"/>
      <c r="D162" s="145" t="s">
        <v>144</v>
      </c>
      <c r="F162" s="149" t="s">
        <v>282</v>
      </c>
      <c r="I162" s="147"/>
      <c r="L162" s="30"/>
      <c r="M162" s="148"/>
      <c r="T162" s="54"/>
      <c r="AT162" s="15" t="s">
        <v>144</v>
      </c>
      <c r="AU162" s="15" t="s">
        <v>90</v>
      </c>
    </row>
    <row r="163" spans="2:65" s="12" customFormat="1">
      <c r="B163" s="150"/>
      <c r="D163" s="145" t="s">
        <v>198</v>
      </c>
      <c r="E163" s="151" t="s">
        <v>1</v>
      </c>
      <c r="F163" s="152" t="s">
        <v>283</v>
      </c>
      <c r="H163" s="153">
        <v>12.25</v>
      </c>
      <c r="I163" s="154"/>
      <c r="L163" s="150"/>
      <c r="M163" s="155"/>
      <c r="T163" s="156"/>
      <c r="AT163" s="151" t="s">
        <v>198</v>
      </c>
      <c r="AU163" s="151" t="s">
        <v>90</v>
      </c>
      <c r="AV163" s="12" t="s">
        <v>90</v>
      </c>
      <c r="AW163" s="12" t="s">
        <v>37</v>
      </c>
      <c r="AX163" s="12" t="s">
        <v>81</v>
      </c>
      <c r="AY163" s="151" t="s">
        <v>134</v>
      </c>
    </row>
    <row r="164" spans="2:65" s="12" customFormat="1">
      <c r="B164" s="150"/>
      <c r="D164" s="145" t="s">
        <v>198</v>
      </c>
      <c r="E164" s="151" t="s">
        <v>1</v>
      </c>
      <c r="F164" s="152" t="s">
        <v>284</v>
      </c>
      <c r="H164" s="153">
        <v>75</v>
      </c>
      <c r="I164" s="154"/>
      <c r="L164" s="150"/>
      <c r="M164" s="155"/>
      <c r="T164" s="156"/>
      <c r="AT164" s="151" t="s">
        <v>198</v>
      </c>
      <c r="AU164" s="151" t="s">
        <v>90</v>
      </c>
      <c r="AV164" s="12" t="s">
        <v>90</v>
      </c>
      <c r="AW164" s="12" t="s">
        <v>37</v>
      </c>
      <c r="AX164" s="12" t="s">
        <v>81</v>
      </c>
      <c r="AY164" s="151" t="s">
        <v>134</v>
      </c>
    </row>
    <row r="165" spans="2:65" s="13" customFormat="1">
      <c r="B165" s="160"/>
      <c r="D165" s="145" t="s">
        <v>198</v>
      </c>
      <c r="E165" s="161" t="s">
        <v>1</v>
      </c>
      <c r="F165" s="162" t="s">
        <v>285</v>
      </c>
      <c r="H165" s="163">
        <v>87.25</v>
      </c>
      <c r="I165" s="164"/>
      <c r="L165" s="160"/>
      <c r="M165" s="165"/>
      <c r="T165" s="166"/>
      <c r="AT165" s="161" t="s">
        <v>198</v>
      </c>
      <c r="AU165" s="161" t="s">
        <v>90</v>
      </c>
      <c r="AV165" s="13" t="s">
        <v>158</v>
      </c>
      <c r="AW165" s="13" t="s">
        <v>37</v>
      </c>
      <c r="AX165" s="13" t="s">
        <v>88</v>
      </c>
      <c r="AY165" s="161" t="s">
        <v>134</v>
      </c>
    </row>
    <row r="166" spans="2:65" s="1" customFormat="1" ht="24.2" customHeight="1">
      <c r="B166" s="30"/>
      <c r="C166" s="131" t="s">
        <v>200</v>
      </c>
      <c r="D166" s="131" t="s">
        <v>137</v>
      </c>
      <c r="E166" s="132" t="s">
        <v>286</v>
      </c>
      <c r="F166" s="133" t="s">
        <v>287</v>
      </c>
      <c r="G166" s="134" t="s">
        <v>239</v>
      </c>
      <c r="H166" s="135">
        <v>65</v>
      </c>
      <c r="I166" s="136"/>
      <c r="J166" s="137">
        <f>ROUND(I166*H166,2)</f>
        <v>0</v>
      </c>
      <c r="K166" s="138"/>
      <c r="L166" s="30"/>
      <c r="M166" s="139" t="s">
        <v>1</v>
      </c>
      <c r="N166" s="140" t="s">
        <v>46</v>
      </c>
      <c r="P166" s="141">
        <f>O166*H166</f>
        <v>0</v>
      </c>
      <c r="Q166" s="141">
        <v>5.0000000000000001E-4</v>
      </c>
      <c r="R166" s="141">
        <f>Q166*H166</f>
        <v>3.2500000000000001E-2</v>
      </c>
      <c r="S166" s="141">
        <v>0</v>
      </c>
      <c r="T166" s="142">
        <f>S166*H166</f>
        <v>0</v>
      </c>
      <c r="AR166" s="143" t="s">
        <v>273</v>
      </c>
      <c r="AT166" s="143" t="s">
        <v>137</v>
      </c>
      <c r="AU166" s="143" t="s">
        <v>90</v>
      </c>
      <c r="AY166" s="15" t="s">
        <v>134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88</v>
      </c>
      <c r="BK166" s="144">
        <f>ROUND(I166*H166,2)</f>
        <v>0</v>
      </c>
      <c r="BL166" s="15" t="s">
        <v>273</v>
      </c>
      <c r="BM166" s="143" t="s">
        <v>288</v>
      </c>
    </row>
    <row r="167" spans="2:65" s="1" customFormat="1" ht="68.25">
      <c r="B167" s="30"/>
      <c r="D167" s="145" t="s">
        <v>143</v>
      </c>
      <c r="F167" s="146" t="s">
        <v>289</v>
      </c>
      <c r="I167" s="147"/>
      <c r="L167" s="30"/>
      <c r="M167" s="148"/>
      <c r="T167" s="54"/>
      <c r="AT167" s="15" t="s">
        <v>143</v>
      </c>
      <c r="AU167" s="15" t="s">
        <v>90</v>
      </c>
    </row>
    <row r="168" spans="2:65" s="1" customFormat="1" ht="68.25">
      <c r="B168" s="30"/>
      <c r="D168" s="145" t="s">
        <v>144</v>
      </c>
      <c r="F168" s="149" t="s">
        <v>290</v>
      </c>
      <c r="I168" s="147"/>
      <c r="L168" s="30"/>
      <c r="M168" s="148"/>
      <c r="T168" s="54"/>
      <c r="AT168" s="15" t="s">
        <v>144</v>
      </c>
      <c r="AU168" s="15" t="s">
        <v>90</v>
      </c>
    </row>
    <row r="169" spans="2:65" s="12" customFormat="1">
      <c r="B169" s="150"/>
      <c r="D169" s="145" t="s">
        <v>198</v>
      </c>
      <c r="E169" s="151" t="s">
        <v>1</v>
      </c>
      <c r="F169" s="152" t="s">
        <v>291</v>
      </c>
      <c r="H169" s="153">
        <v>65</v>
      </c>
      <c r="I169" s="154"/>
      <c r="L169" s="150"/>
      <c r="M169" s="155"/>
      <c r="T169" s="156"/>
      <c r="AT169" s="151" t="s">
        <v>198</v>
      </c>
      <c r="AU169" s="151" t="s">
        <v>90</v>
      </c>
      <c r="AV169" s="12" t="s">
        <v>90</v>
      </c>
      <c r="AW169" s="12" t="s">
        <v>37</v>
      </c>
      <c r="AX169" s="12" t="s">
        <v>88</v>
      </c>
      <c r="AY169" s="151" t="s">
        <v>134</v>
      </c>
    </row>
    <row r="170" spans="2:65" s="1" customFormat="1" ht="37.9" customHeight="1">
      <c r="B170" s="30"/>
      <c r="C170" s="131" t="s">
        <v>207</v>
      </c>
      <c r="D170" s="131" t="s">
        <v>137</v>
      </c>
      <c r="E170" s="132" t="s">
        <v>292</v>
      </c>
      <c r="F170" s="133" t="s">
        <v>293</v>
      </c>
      <c r="G170" s="134" t="s">
        <v>239</v>
      </c>
      <c r="H170" s="135">
        <v>545</v>
      </c>
      <c r="I170" s="136"/>
      <c r="J170" s="137">
        <f>ROUND(I170*H170,2)</f>
        <v>0</v>
      </c>
      <c r="K170" s="138"/>
      <c r="L170" s="30"/>
      <c r="M170" s="139" t="s">
        <v>1</v>
      </c>
      <c r="N170" s="140" t="s">
        <v>46</v>
      </c>
      <c r="P170" s="141">
        <f>O170*H170</f>
        <v>0</v>
      </c>
      <c r="Q170" s="141">
        <v>0.03</v>
      </c>
      <c r="R170" s="141">
        <f>Q170*H170</f>
        <v>16.349999999999998</v>
      </c>
      <c r="S170" s="141">
        <v>0</v>
      </c>
      <c r="T170" s="142">
        <f>S170*H170</f>
        <v>0</v>
      </c>
      <c r="AR170" s="143" t="s">
        <v>273</v>
      </c>
      <c r="AT170" s="143" t="s">
        <v>137</v>
      </c>
      <c r="AU170" s="143" t="s">
        <v>90</v>
      </c>
      <c r="AY170" s="15" t="s">
        <v>134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5" t="s">
        <v>88</v>
      </c>
      <c r="BK170" s="144">
        <f>ROUND(I170*H170,2)</f>
        <v>0</v>
      </c>
      <c r="BL170" s="15" t="s">
        <v>273</v>
      </c>
      <c r="BM170" s="143" t="s">
        <v>294</v>
      </c>
    </row>
    <row r="171" spans="2:65" s="1" customFormat="1" ht="19.5">
      <c r="B171" s="30"/>
      <c r="D171" s="145" t="s">
        <v>143</v>
      </c>
      <c r="F171" s="146" t="s">
        <v>295</v>
      </c>
      <c r="I171" s="147"/>
      <c r="L171" s="30"/>
      <c r="M171" s="148"/>
      <c r="T171" s="54"/>
      <c r="AT171" s="15" t="s">
        <v>143</v>
      </c>
      <c r="AU171" s="15" t="s">
        <v>90</v>
      </c>
    </row>
    <row r="172" spans="2:65" s="1" customFormat="1" ht="48.75">
      <c r="B172" s="30"/>
      <c r="D172" s="145" t="s">
        <v>144</v>
      </c>
      <c r="F172" s="149" t="s">
        <v>296</v>
      </c>
      <c r="I172" s="147"/>
      <c r="L172" s="30"/>
      <c r="M172" s="148"/>
      <c r="T172" s="54"/>
      <c r="AT172" s="15" t="s">
        <v>144</v>
      </c>
      <c r="AU172" s="15" t="s">
        <v>90</v>
      </c>
    </row>
    <row r="173" spans="2:65" s="12" customFormat="1" ht="22.5">
      <c r="B173" s="150"/>
      <c r="D173" s="145" t="s">
        <v>198</v>
      </c>
      <c r="E173" s="151" t="s">
        <v>1</v>
      </c>
      <c r="F173" s="152" t="s">
        <v>297</v>
      </c>
      <c r="H173" s="153">
        <v>545</v>
      </c>
      <c r="I173" s="154"/>
      <c r="L173" s="150"/>
      <c r="M173" s="155"/>
      <c r="T173" s="156"/>
      <c r="AT173" s="151" t="s">
        <v>198</v>
      </c>
      <c r="AU173" s="151" t="s">
        <v>90</v>
      </c>
      <c r="AV173" s="12" t="s">
        <v>90</v>
      </c>
      <c r="AW173" s="12" t="s">
        <v>37</v>
      </c>
      <c r="AX173" s="12" t="s">
        <v>88</v>
      </c>
      <c r="AY173" s="151" t="s">
        <v>134</v>
      </c>
    </row>
    <row r="174" spans="2:65" s="1" customFormat="1" ht="33" customHeight="1">
      <c r="B174" s="30"/>
      <c r="C174" s="131" t="s">
        <v>298</v>
      </c>
      <c r="D174" s="131" t="s">
        <v>137</v>
      </c>
      <c r="E174" s="132" t="s">
        <v>299</v>
      </c>
      <c r="F174" s="133" t="s">
        <v>300</v>
      </c>
      <c r="G174" s="134" t="s">
        <v>239</v>
      </c>
      <c r="H174" s="135">
        <v>610</v>
      </c>
      <c r="I174" s="136"/>
      <c r="J174" s="137">
        <f>ROUND(I174*H174,2)</f>
        <v>0</v>
      </c>
      <c r="K174" s="138"/>
      <c r="L174" s="30"/>
      <c r="M174" s="139" t="s">
        <v>1</v>
      </c>
      <c r="N174" s="140" t="s">
        <v>46</v>
      </c>
      <c r="P174" s="141">
        <f>O174*H174</f>
        <v>0</v>
      </c>
      <c r="Q174" s="141">
        <v>2E-3</v>
      </c>
      <c r="R174" s="141">
        <f>Q174*H174</f>
        <v>1.22</v>
      </c>
      <c r="S174" s="141">
        <v>0</v>
      </c>
      <c r="T174" s="142">
        <f>S174*H174</f>
        <v>0</v>
      </c>
      <c r="AR174" s="143" t="s">
        <v>273</v>
      </c>
      <c r="AT174" s="143" t="s">
        <v>137</v>
      </c>
      <c r="AU174" s="143" t="s">
        <v>90</v>
      </c>
      <c r="AY174" s="15" t="s">
        <v>134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88</v>
      </c>
      <c r="BK174" s="144">
        <f>ROUND(I174*H174,2)</f>
        <v>0</v>
      </c>
      <c r="BL174" s="15" t="s">
        <v>273</v>
      </c>
      <c r="BM174" s="143" t="s">
        <v>301</v>
      </c>
    </row>
    <row r="175" spans="2:65" s="1" customFormat="1" ht="39">
      <c r="B175" s="30"/>
      <c r="D175" s="145" t="s">
        <v>143</v>
      </c>
      <c r="F175" s="146" t="s">
        <v>302</v>
      </c>
      <c r="I175" s="147"/>
      <c r="L175" s="30"/>
      <c r="M175" s="148"/>
      <c r="T175" s="54"/>
      <c r="AT175" s="15" t="s">
        <v>143</v>
      </c>
      <c r="AU175" s="15" t="s">
        <v>90</v>
      </c>
    </row>
    <row r="176" spans="2:65" s="1" customFormat="1" ht="48.75">
      <c r="B176" s="30"/>
      <c r="D176" s="145" t="s">
        <v>144</v>
      </c>
      <c r="F176" s="149" t="s">
        <v>303</v>
      </c>
      <c r="I176" s="147"/>
      <c r="L176" s="30"/>
      <c r="M176" s="148"/>
      <c r="T176" s="54"/>
      <c r="AT176" s="15" t="s">
        <v>144</v>
      </c>
      <c r="AU176" s="15" t="s">
        <v>90</v>
      </c>
    </row>
    <row r="177" spans="2:65" s="12" customFormat="1">
      <c r="B177" s="150"/>
      <c r="D177" s="145" t="s">
        <v>198</v>
      </c>
      <c r="E177" s="151" t="s">
        <v>1</v>
      </c>
      <c r="F177" s="152" t="s">
        <v>304</v>
      </c>
      <c r="H177" s="153">
        <v>245</v>
      </c>
      <c r="I177" s="154"/>
      <c r="L177" s="150"/>
      <c r="M177" s="155"/>
      <c r="T177" s="156"/>
      <c r="AT177" s="151" t="s">
        <v>198</v>
      </c>
      <c r="AU177" s="151" t="s">
        <v>90</v>
      </c>
      <c r="AV177" s="12" t="s">
        <v>90</v>
      </c>
      <c r="AW177" s="12" t="s">
        <v>37</v>
      </c>
      <c r="AX177" s="12" t="s">
        <v>81</v>
      </c>
      <c r="AY177" s="151" t="s">
        <v>134</v>
      </c>
    </row>
    <row r="178" spans="2:65" s="12" customFormat="1">
      <c r="B178" s="150"/>
      <c r="D178" s="145" t="s">
        <v>198</v>
      </c>
      <c r="E178" s="151" t="s">
        <v>1</v>
      </c>
      <c r="F178" s="152" t="s">
        <v>305</v>
      </c>
      <c r="H178" s="153">
        <v>63</v>
      </c>
      <c r="I178" s="154"/>
      <c r="L178" s="150"/>
      <c r="M178" s="155"/>
      <c r="T178" s="156"/>
      <c r="AT178" s="151" t="s">
        <v>198</v>
      </c>
      <c r="AU178" s="151" t="s">
        <v>90</v>
      </c>
      <c r="AV178" s="12" t="s">
        <v>90</v>
      </c>
      <c r="AW178" s="12" t="s">
        <v>37</v>
      </c>
      <c r="AX178" s="12" t="s">
        <v>81</v>
      </c>
      <c r="AY178" s="151" t="s">
        <v>134</v>
      </c>
    </row>
    <row r="179" spans="2:65" s="12" customFormat="1">
      <c r="B179" s="150"/>
      <c r="D179" s="145" t="s">
        <v>198</v>
      </c>
      <c r="E179" s="151" t="s">
        <v>1</v>
      </c>
      <c r="F179" s="152" t="s">
        <v>306</v>
      </c>
      <c r="H179" s="153">
        <v>65</v>
      </c>
      <c r="I179" s="154"/>
      <c r="L179" s="150"/>
      <c r="M179" s="155"/>
      <c r="T179" s="156"/>
      <c r="AT179" s="151" t="s">
        <v>198</v>
      </c>
      <c r="AU179" s="151" t="s">
        <v>90</v>
      </c>
      <c r="AV179" s="12" t="s">
        <v>90</v>
      </c>
      <c r="AW179" s="12" t="s">
        <v>37</v>
      </c>
      <c r="AX179" s="12" t="s">
        <v>81</v>
      </c>
      <c r="AY179" s="151" t="s">
        <v>134</v>
      </c>
    </row>
    <row r="180" spans="2:65" s="12" customFormat="1">
      <c r="B180" s="150"/>
      <c r="D180" s="145" t="s">
        <v>198</v>
      </c>
      <c r="E180" s="151" t="s">
        <v>1</v>
      </c>
      <c r="F180" s="152" t="s">
        <v>307</v>
      </c>
      <c r="H180" s="153">
        <v>237</v>
      </c>
      <c r="I180" s="154"/>
      <c r="L180" s="150"/>
      <c r="M180" s="155"/>
      <c r="T180" s="156"/>
      <c r="AT180" s="151" t="s">
        <v>198</v>
      </c>
      <c r="AU180" s="151" t="s">
        <v>90</v>
      </c>
      <c r="AV180" s="12" t="s">
        <v>90</v>
      </c>
      <c r="AW180" s="12" t="s">
        <v>37</v>
      </c>
      <c r="AX180" s="12" t="s">
        <v>81</v>
      </c>
      <c r="AY180" s="151" t="s">
        <v>134</v>
      </c>
    </row>
    <row r="181" spans="2:65" s="13" customFormat="1">
      <c r="B181" s="160"/>
      <c r="D181" s="145" t="s">
        <v>198</v>
      </c>
      <c r="E181" s="161" t="s">
        <v>1</v>
      </c>
      <c r="F181" s="162" t="s">
        <v>285</v>
      </c>
      <c r="H181" s="163">
        <v>610</v>
      </c>
      <c r="I181" s="164"/>
      <c r="L181" s="160"/>
      <c r="M181" s="165"/>
      <c r="T181" s="166"/>
      <c r="AT181" s="161" t="s">
        <v>198</v>
      </c>
      <c r="AU181" s="161" t="s">
        <v>90</v>
      </c>
      <c r="AV181" s="13" t="s">
        <v>158</v>
      </c>
      <c r="AW181" s="13" t="s">
        <v>37</v>
      </c>
      <c r="AX181" s="13" t="s">
        <v>88</v>
      </c>
      <c r="AY181" s="161" t="s">
        <v>134</v>
      </c>
    </row>
    <row r="182" spans="2:65" s="1" customFormat="1" ht="37.9" customHeight="1">
      <c r="B182" s="30"/>
      <c r="C182" s="131" t="s">
        <v>308</v>
      </c>
      <c r="D182" s="131" t="s">
        <v>137</v>
      </c>
      <c r="E182" s="132" t="s">
        <v>309</v>
      </c>
      <c r="F182" s="133" t="s">
        <v>310</v>
      </c>
      <c r="G182" s="134" t="s">
        <v>239</v>
      </c>
      <c r="H182" s="135">
        <v>65</v>
      </c>
      <c r="I182" s="136"/>
      <c r="J182" s="137">
        <f>ROUND(I182*H182,2)</f>
        <v>0</v>
      </c>
      <c r="K182" s="138"/>
      <c r="L182" s="30"/>
      <c r="M182" s="139" t="s">
        <v>1</v>
      </c>
      <c r="N182" s="140" t="s">
        <v>46</v>
      </c>
      <c r="P182" s="141">
        <f>O182*H182</f>
        <v>0</v>
      </c>
      <c r="Q182" s="141">
        <v>2E-3</v>
      </c>
      <c r="R182" s="141">
        <f>Q182*H182</f>
        <v>0.13</v>
      </c>
      <c r="S182" s="141">
        <v>0</v>
      </c>
      <c r="T182" s="142">
        <f>S182*H182</f>
        <v>0</v>
      </c>
      <c r="AR182" s="143" t="s">
        <v>273</v>
      </c>
      <c r="AT182" s="143" t="s">
        <v>137</v>
      </c>
      <c r="AU182" s="143" t="s">
        <v>90</v>
      </c>
      <c r="AY182" s="15" t="s">
        <v>134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5" t="s">
        <v>88</v>
      </c>
      <c r="BK182" s="144">
        <f>ROUND(I182*H182,2)</f>
        <v>0</v>
      </c>
      <c r="BL182" s="15" t="s">
        <v>273</v>
      </c>
      <c r="BM182" s="143" t="s">
        <v>311</v>
      </c>
    </row>
    <row r="183" spans="2:65" s="1" customFormat="1" ht="58.5">
      <c r="B183" s="30"/>
      <c r="D183" s="145" t="s">
        <v>143</v>
      </c>
      <c r="F183" s="146" t="s">
        <v>312</v>
      </c>
      <c r="I183" s="147"/>
      <c r="L183" s="30"/>
      <c r="M183" s="148"/>
      <c r="T183" s="54"/>
      <c r="AT183" s="15" t="s">
        <v>143</v>
      </c>
      <c r="AU183" s="15" t="s">
        <v>90</v>
      </c>
    </row>
    <row r="184" spans="2:65" s="1" customFormat="1" ht="58.5">
      <c r="B184" s="30"/>
      <c r="D184" s="145" t="s">
        <v>144</v>
      </c>
      <c r="F184" s="149" t="s">
        <v>313</v>
      </c>
      <c r="I184" s="147"/>
      <c r="L184" s="30"/>
      <c r="M184" s="148"/>
      <c r="T184" s="54"/>
      <c r="AT184" s="15" t="s">
        <v>144</v>
      </c>
      <c r="AU184" s="15" t="s">
        <v>90</v>
      </c>
    </row>
    <row r="185" spans="2:65" s="12" customFormat="1">
      <c r="B185" s="150"/>
      <c r="D185" s="145" t="s">
        <v>198</v>
      </c>
      <c r="E185" s="151" t="s">
        <v>1</v>
      </c>
      <c r="F185" s="152" t="s">
        <v>291</v>
      </c>
      <c r="H185" s="153">
        <v>65</v>
      </c>
      <c r="I185" s="154"/>
      <c r="L185" s="150"/>
      <c r="M185" s="155"/>
      <c r="T185" s="156"/>
      <c r="AT185" s="151" t="s">
        <v>198</v>
      </c>
      <c r="AU185" s="151" t="s">
        <v>90</v>
      </c>
      <c r="AV185" s="12" t="s">
        <v>90</v>
      </c>
      <c r="AW185" s="12" t="s">
        <v>37</v>
      </c>
      <c r="AX185" s="12" t="s">
        <v>88</v>
      </c>
      <c r="AY185" s="151" t="s">
        <v>134</v>
      </c>
    </row>
    <row r="186" spans="2:65" s="1" customFormat="1" ht="16.5" customHeight="1">
      <c r="B186" s="30"/>
      <c r="C186" s="131" t="s">
        <v>8</v>
      </c>
      <c r="D186" s="131" t="s">
        <v>137</v>
      </c>
      <c r="E186" s="132" t="s">
        <v>314</v>
      </c>
      <c r="F186" s="133" t="s">
        <v>315</v>
      </c>
      <c r="G186" s="134" t="s">
        <v>252</v>
      </c>
      <c r="H186" s="135">
        <v>17.777000000000001</v>
      </c>
      <c r="I186" s="136"/>
      <c r="J186" s="137">
        <f>ROUND(I186*H186,2)</f>
        <v>0</v>
      </c>
      <c r="K186" s="138"/>
      <c r="L186" s="30"/>
      <c r="M186" s="139" t="s">
        <v>1</v>
      </c>
      <c r="N186" s="140" t="s">
        <v>46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273</v>
      </c>
      <c r="AT186" s="143" t="s">
        <v>137</v>
      </c>
      <c r="AU186" s="143" t="s">
        <v>90</v>
      </c>
      <c r="AY186" s="15" t="s">
        <v>134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88</v>
      </c>
      <c r="BK186" s="144">
        <f>ROUND(I186*H186,2)</f>
        <v>0</v>
      </c>
      <c r="BL186" s="15" t="s">
        <v>273</v>
      </c>
      <c r="BM186" s="143" t="s">
        <v>316</v>
      </c>
    </row>
    <row r="187" spans="2:65" s="1" customFormat="1">
      <c r="B187" s="30"/>
      <c r="D187" s="145" t="s">
        <v>143</v>
      </c>
      <c r="F187" s="146" t="s">
        <v>315</v>
      </c>
      <c r="I187" s="147"/>
      <c r="L187" s="30"/>
      <c r="M187" s="157"/>
      <c r="N187" s="158"/>
      <c r="O187" s="158"/>
      <c r="P187" s="158"/>
      <c r="Q187" s="158"/>
      <c r="R187" s="158"/>
      <c r="S187" s="158"/>
      <c r="T187" s="159"/>
      <c r="AT187" s="15" t="s">
        <v>143</v>
      </c>
      <c r="AU187" s="15" t="s">
        <v>90</v>
      </c>
    </row>
    <row r="188" spans="2:65" s="1" customFormat="1" ht="6.95" customHeight="1">
      <c r="B188" s="42"/>
      <c r="C188" s="43"/>
      <c r="D188" s="43"/>
      <c r="E188" s="43"/>
      <c r="F188" s="43"/>
      <c r="G188" s="43"/>
      <c r="H188" s="43"/>
      <c r="I188" s="43"/>
      <c r="J188" s="43"/>
      <c r="K188" s="43"/>
      <c r="L188" s="30"/>
    </row>
  </sheetData>
  <sheetProtection algorithmName="SHA-512" hashValue="oFEzRdvOrLYusayaDZl1wOooKqjScjjKejLKuQNLd1Y9r/dxkoqSkVQqTBwA7VgY94tTGORq1OQaLfvGdslt0Q==" saltValue="yR14eEwfxgKMrqH3WTCWDBlDf48ze5EVtyym7qi5+pu9LUKc2QzDPt7ziqDohrsE8EMvidWvuVKmcIDwvtZl2g==" spinCount="100000" sheet="1" objects="1" scenarios="1" formatColumns="0" formatRows="0" autoFilter="0"/>
  <autoFilter ref="C122:K187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5" t="s">
        <v>98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hidden="1" customHeight="1">
      <c r="B4" s="18"/>
      <c r="D4" s="19" t="s">
        <v>103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26.25" hidden="1" customHeight="1">
      <c r="B7" s="18"/>
      <c r="E7" s="217" t="str">
        <f>'Rekapitulace stavby'!K6</f>
        <v>VD Kamýk - oprava povrchových ochran a konstrukce segmentového uzávěru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104</v>
      </c>
      <c r="L8" s="30"/>
    </row>
    <row r="9" spans="2:46" s="1" customFormat="1" ht="16.5" hidden="1" customHeight="1">
      <c r="B9" s="30"/>
      <c r="E9" s="197" t="s">
        <v>317</v>
      </c>
      <c r="F9" s="216"/>
      <c r="G9" s="216"/>
      <c r="H9" s="216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95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50" t="str">
        <f>'Rekapitulace stavby'!AN8</f>
        <v>6. 5. 2024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9" t="str">
        <f>'Rekapitulace stavby'!E14</f>
        <v>Vyplň údaj</v>
      </c>
      <c r="F18" s="211"/>
      <c r="G18" s="211"/>
      <c r="H18" s="211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">
        <v>35</v>
      </c>
      <c r="L20" s="30"/>
    </row>
    <row r="21" spans="2:12" s="1" customFormat="1" ht="18" hidden="1" customHeight="1">
      <c r="B21" s="30"/>
      <c r="E21" s="23" t="s">
        <v>36</v>
      </c>
      <c r="I21" s="25" t="s">
        <v>30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36</v>
      </c>
      <c r="I24" s="25" t="s">
        <v>30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71.25" hidden="1" customHeight="1">
      <c r="B27" s="87"/>
      <c r="E27" s="215" t="s">
        <v>40</v>
      </c>
      <c r="F27" s="215"/>
      <c r="G27" s="215"/>
      <c r="H27" s="215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ROUND(J116,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ROUND((SUM(BE116:BE135)),  2)</f>
        <v>0</v>
      </c>
      <c r="I33" s="90">
        <v>0.21</v>
      </c>
      <c r="J33" s="89">
        <f>ROUND(((SUM(BE116:BE135))*I33),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ROUND((SUM(BF116:BF135)),  2)</f>
        <v>0</v>
      </c>
      <c r="I34" s="90">
        <v>0.15</v>
      </c>
      <c r="J34" s="89">
        <f>ROUND(((SUM(BF116:BF135))*I34),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ROUND((SUM(BG116:BG135)),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ROUND((SUM(BH116:BH135)),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ROUND((SUM(BI116:BI135)),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7" t="str">
        <f>E7</f>
        <v>VD Kamýk - oprava povrchových ochran a konstrukce segmentového uzávěru</v>
      </c>
      <c r="F85" s="218"/>
      <c r="G85" s="218"/>
      <c r="H85" s="218"/>
      <c r="L85" s="30"/>
    </row>
    <row r="86" spans="2:47" s="1" customFormat="1" ht="12" hidden="1" customHeight="1">
      <c r="B86" s="30"/>
      <c r="C86" s="25" t="s">
        <v>104</v>
      </c>
      <c r="L86" s="30"/>
    </row>
    <row r="87" spans="2:47" s="1" customFormat="1" ht="16.5" hidden="1" customHeight="1">
      <c r="B87" s="30"/>
      <c r="E87" s="197" t="str">
        <f>E9</f>
        <v>02 - Výměna těsnění segmentu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22</v>
      </c>
      <c r="F89" s="23" t="str">
        <f>F12</f>
        <v>VD Kamýk</v>
      </c>
      <c r="I89" s="25" t="s">
        <v>24</v>
      </c>
      <c r="J89" s="50" t="str">
        <f>IF(J12="","",J12)</f>
        <v>6. 5. 2024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26</v>
      </c>
      <c r="F91" s="23" t="str">
        <f>E15</f>
        <v>Povodí Vltavy státní podnik</v>
      </c>
      <c r="I91" s="25" t="s">
        <v>34</v>
      </c>
      <c r="J91" s="28" t="str">
        <f>E21</f>
        <v>Ing. M. Klimešová</v>
      </c>
      <c r="L91" s="30"/>
    </row>
    <row r="92" spans="2:47" s="1" customFormat="1" ht="15.2" hidden="1" customHeight="1">
      <c r="B92" s="30"/>
      <c r="C92" s="25" t="s">
        <v>32</v>
      </c>
      <c r="F92" s="23" t="str">
        <f>IF(E18="","",E18)</f>
        <v>Vyplň údaj</v>
      </c>
      <c r="I92" s="25" t="s">
        <v>38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107</v>
      </c>
      <c r="D94" s="91"/>
      <c r="E94" s="91"/>
      <c r="F94" s="91"/>
      <c r="G94" s="91"/>
      <c r="H94" s="91"/>
      <c r="I94" s="91"/>
      <c r="J94" s="100" t="s">
        <v>108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109</v>
      </c>
      <c r="J96" s="64">
        <f>J116</f>
        <v>0</v>
      </c>
      <c r="L96" s="30"/>
      <c r="AU96" s="15" t="s">
        <v>110</v>
      </c>
    </row>
    <row r="97" spans="2:12" s="1" customFormat="1" ht="21.75" hidden="1" customHeight="1">
      <c r="B97" s="30"/>
      <c r="L97" s="30"/>
    </row>
    <row r="98" spans="2:12" s="1" customFormat="1" ht="6.95" hidden="1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30"/>
    </row>
    <row r="99" spans="2:12" hidden="1"/>
    <row r="100" spans="2:12" hidden="1"/>
    <row r="101" spans="2:12" hidden="1"/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0"/>
    </row>
    <row r="103" spans="2:12" s="1" customFormat="1" ht="24.95" customHeight="1">
      <c r="B103" s="30"/>
      <c r="C103" s="19" t="s">
        <v>118</v>
      </c>
      <c r="L103" s="30"/>
    </row>
    <row r="104" spans="2:12" s="1" customFormat="1" ht="6.95" customHeight="1">
      <c r="B104" s="30"/>
      <c r="L104" s="30"/>
    </row>
    <row r="105" spans="2:12" s="1" customFormat="1" ht="12" customHeight="1">
      <c r="B105" s="30"/>
      <c r="C105" s="25" t="s">
        <v>16</v>
      </c>
      <c r="L105" s="30"/>
    </row>
    <row r="106" spans="2:12" s="1" customFormat="1" ht="26.25" customHeight="1">
      <c r="B106" s="30"/>
      <c r="E106" s="217" t="str">
        <f>E7</f>
        <v>VD Kamýk - oprava povrchových ochran a konstrukce segmentového uzávěru</v>
      </c>
      <c r="F106" s="218"/>
      <c r="G106" s="218"/>
      <c r="H106" s="218"/>
      <c r="L106" s="30"/>
    </row>
    <row r="107" spans="2:12" s="1" customFormat="1" ht="12" customHeight="1">
      <c r="B107" s="30"/>
      <c r="C107" s="25" t="s">
        <v>104</v>
      </c>
      <c r="L107" s="30"/>
    </row>
    <row r="108" spans="2:12" s="1" customFormat="1" ht="16.5" customHeight="1">
      <c r="B108" s="30"/>
      <c r="E108" s="197" t="str">
        <f>E9</f>
        <v>02 - Výměna těsnění segmentu</v>
      </c>
      <c r="F108" s="216"/>
      <c r="G108" s="216"/>
      <c r="H108" s="216"/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22</v>
      </c>
      <c r="F110" s="23" t="str">
        <f>F12</f>
        <v>VD Kamýk</v>
      </c>
      <c r="I110" s="25" t="s">
        <v>24</v>
      </c>
      <c r="J110" s="50" t="str">
        <f>IF(J12="","",J12)</f>
        <v>6. 5. 2024</v>
      </c>
      <c r="L110" s="30"/>
    </row>
    <row r="111" spans="2:12" s="1" customFormat="1" ht="6.95" customHeight="1">
      <c r="B111" s="30"/>
      <c r="L111" s="30"/>
    </row>
    <row r="112" spans="2:12" s="1" customFormat="1" ht="15.2" customHeight="1">
      <c r="B112" s="30"/>
      <c r="C112" s="25" t="s">
        <v>26</v>
      </c>
      <c r="F112" s="23" t="str">
        <f>E15</f>
        <v>Povodí Vltavy státní podnik</v>
      </c>
      <c r="I112" s="25" t="s">
        <v>34</v>
      </c>
      <c r="J112" s="28" t="str">
        <f>E21</f>
        <v>Ing. M. Klimešová</v>
      </c>
      <c r="L112" s="30"/>
    </row>
    <row r="113" spans="2:65" s="1" customFormat="1" ht="15.2" customHeight="1">
      <c r="B113" s="30"/>
      <c r="C113" s="25" t="s">
        <v>32</v>
      </c>
      <c r="F113" s="23" t="str">
        <f>IF(E18="","",E18)</f>
        <v>Vyplň údaj</v>
      </c>
      <c r="I113" s="25" t="s">
        <v>38</v>
      </c>
      <c r="J113" s="28" t="str">
        <f>E24</f>
        <v>Ing. M. Klimešová</v>
      </c>
      <c r="L113" s="30"/>
    </row>
    <row r="114" spans="2:65" s="1" customFormat="1" ht="10.35" customHeight="1">
      <c r="B114" s="30"/>
      <c r="L114" s="30"/>
    </row>
    <row r="115" spans="2:65" s="10" customFormat="1" ht="29.25" customHeight="1">
      <c r="B115" s="110"/>
      <c r="C115" s="111" t="s">
        <v>119</v>
      </c>
      <c r="D115" s="112" t="s">
        <v>66</v>
      </c>
      <c r="E115" s="112" t="s">
        <v>62</v>
      </c>
      <c r="F115" s="112" t="s">
        <v>63</v>
      </c>
      <c r="G115" s="112" t="s">
        <v>120</v>
      </c>
      <c r="H115" s="112" t="s">
        <v>121</v>
      </c>
      <c r="I115" s="112" t="s">
        <v>122</v>
      </c>
      <c r="J115" s="113" t="s">
        <v>108</v>
      </c>
      <c r="K115" s="114" t="s">
        <v>123</v>
      </c>
      <c r="L115" s="110"/>
      <c r="M115" s="57" t="s">
        <v>1</v>
      </c>
      <c r="N115" s="58" t="s">
        <v>45</v>
      </c>
      <c r="O115" s="58" t="s">
        <v>124</v>
      </c>
      <c r="P115" s="58" t="s">
        <v>125</v>
      </c>
      <c r="Q115" s="58" t="s">
        <v>126</v>
      </c>
      <c r="R115" s="58" t="s">
        <v>127</v>
      </c>
      <c r="S115" s="58" t="s">
        <v>128</v>
      </c>
      <c r="T115" s="59" t="s">
        <v>129</v>
      </c>
    </row>
    <row r="116" spans="2:65" s="1" customFormat="1" ht="22.9" customHeight="1">
      <c r="B116" s="30"/>
      <c r="C116" s="62" t="s">
        <v>130</v>
      </c>
      <c r="J116" s="115">
        <f>BK116</f>
        <v>0</v>
      </c>
      <c r="L116" s="30"/>
      <c r="M116" s="60"/>
      <c r="N116" s="51"/>
      <c r="O116" s="51"/>
      <c r="P116" s="116">
        <f>SUM(P117:P135)</f>
        <v>0</v>
      </c>
      <c r="Q116" s="51"/>
      <c r="R116" s="116">
        <f>SUM(R117:R135)</f>
        <v>6.1160000000000006E-2</v>
      </c>
      <c r="S116" s="51"/>
      <c r="T116" s="117">
        <f>SUM(T117:T135)</f>
        <v>0</v>
      </c>
      <c r="AT116" s="15" t="s">
        <v>80</v>
      </c>
      <c r="AU116" s="15" t="s">
        <v>110</v>
      </c>
      <c r="BK116" s="118">
        <f>SUM(BK117:BK135)</f>
        <v>0</v>
      </c>
    </row>
    <row r="117" spans="2:65" s="1" customFormat="1" ht="24.2" customHeight="1">
      <c r="B117" s="30"/>
      <c r="C117" s="131" t="s">
        <v>88</v>
      </c>
      <c r="D117" s="131" t="s">
        <v>137</v>
      </c>
      <c r="E117" s="132" t="s">
        <v>318</v>
      </c>
      <c r="F117" s="133" t="s">
        <v>319</v>
      </c>
      <c r="G117" s="134" t="s">
        <v>140</v>
      </c>
      <c r="H117" s="135">
        <v>1</v>
      </c>
      <c r="I117" s="136"/>
      <c r="J117" s="137">
        <f>ROUND(I117*H117,2)</f>
        <v>0</v>
      </c>
      <c r="K117" s="138"/>
      <c r="L117" s="30"/>
      <c r="M117" s="139" t="s">
        <v>1</v>
      </c>
      <c r="N117" s="140" t="s">
        <v>46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88</v>
      </c>
      <c r="AT117" s="143" t="s">
        <v>137</v>
      </c>
      <c r="AU117" s="143" t="s">
        <v>81</v>
      </c>
      <c r="AY117" s="15" t="s">
        <v>134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5" t="s">
        <v>88</v>
      </c>
      <c r="BK117" s="144">
        <f>ROUND(I117*H117,2)</f>
        <v>0</v>
      </c>
      <c r="BL117" s="15" t="s">
        <v>88</v>
      </c>
      <c r="BM117" s="143" t="s">
        <v>320</v>
      </c>
    </row>
    <row r="118" spans="2:65" s="1" customFormat="1" ht="19.5">
      <c r="B118" s="30"/>
      <c r="D118" s="145" t="s">
        <v>143</v>
      </c>
      <c r="F118" s="146" t="s">
        <v>321</v>
      </c>
      <c r="I118" s="147"/>
      <c r="L118" s="30"/>
      <c r="M118" s="148"/>
      <c r="T118" s="54"/>
      <c r="AT118" s="15" t="s">
        <v>143</v>
      </c>
      <c r="AU118" s="15" t="s">
        <v>81</v>
      </c>
    </row>
    <row r="119" spans="2:65" s="1" customFormat="1" ht="58.5">
      <c r="B119" s="30"/>
      <c r="D119" s="145" t="s">
        <v>144</v>
      </c>
      <c r="F119" s="149" t="s">
        <v>322</v>
      </c>
      <c r="I119" s="147"/>
      <c r="L119" s="30"/>
      <c r="M119" s="148"/>
      <c r="T119" s="54"/>
      <c r="AT119" s="15" t="s">
        <v>144</v>
      </c>
      <c r="AU119" s="15" t="s">
        <v>81</v>
      </c>
    </row>
    <row r="120" spans="2:65" s="1" customFormat="1" ht="24.2" customHeight="1">
      <c r="B120" s="30"/>
      <c r="C120" s="167" t="s">
        <v>90</v>
      </c>
      <c r="D120" s="167" t="s">
        <v>323</v>
      </c>
      <c r="E120" s="168" t="s">
        <v>324</v>
      </c>
      <c r="F120" s="169" t="s">
        <v>325</v>
      </c>
      <c r="G120" s="170" t="s">
        <v>326</v>
      </c>
      <c r="H120" s="171">
        <v>32</v>
      </c>
      <c r="I120" s="172"/>
      <c r="J120" s="173">
        <f>ROUND(I120*H120,2)</f>
        <v>0</v>
      </c>
      <c r="K120" s="174"/>
      <c r="L120" s="175"/>
      <c r="M120" s="176" t="s">
        <v>1</v>
      </c>
      <c r="N120" s="177" t="s">
        <v>46</v>
      </c>
      <c r="P120" s="141">
        <f>O120*H120</f>
        <v>0</v>
      </c>
      <c r="Q120" s="141">
        <v>5.5000000000000003E-4</v>
      </c>
      <c r="R120" s="141">
        <f>Q120*H120</f>
        <v>1.7600000000000001E-2</v>
      </c>
      <c r="S120" s="141">
        <v>0</v>
      </c>
      <c r="T120" s="142">
        <f>S120*H120</f>
        <v>0</v>
      </c>
      <c r="AR120" s="143" t="s">
        <v>90</v>
      </c>
      <c r="AT120" s="143" t="s">
        <v>323</v>
      </c>
      <c r="AU120" s="143" t="s">
        <v>81</v>
      </c>
      <c r="AY120" s="15" t="s">
        <v>134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5" t="s">
        <v>88</v>
      </c>
      <c r="BK120" s="144">
        <f>ROUND(I120*H120,2)</f>
        <v>0</v>
      </c>
      <c r="BL120" s="15" t="s">
        <v>88</v>
      </c>
      <c r="BM120" s="143" t="s">
        <v>327</v>
      </c>
    </row>
    <row r="121" spans="2:65" s="1" customFormat="1" ht="19.5">
      <c r="B121" s="30"/>
      <c r="D121" s="145" t="s">
        <v>143</v>
      </c>
      <c r="F121" s="146" t="s">
        <v>328</v>
      </c>
      <c r="I121" s="147"/>
      <c r="L121" s="30"/>
      <c r="M121" s="148"/>
      <c r="T121" s="54"/>
      <c r="AT121" s="15" t="s">
        <v>143</v>
      </c>
      <c r="AU121" s="15" t="s">
        <v>81</v>
      </c>
    </row>
    <row r="122" spans="2:65" s="1" customFormat="1" ht="58.5">
      <c r="B122" s="30"/>
      <c r="D122" s="145" t="s">
        <v>144</v>
      </c>
      <c r="F122" s="149" t="s">
        <v>329</v>
      </c>
      <c r="I122" s="147"/>
      <c r="L122" s="30"/>
      <c r="M122" s="148"/>
      <c r="T122" s="54"/>
      <c r="AT122" s="15" t="s">
        <v>144</v>
      </c>
      <c r="AU122" s="15" t="s">
        <v>81</v>
      </c>
    </row>
    <row r="123" spans="2:65" s="12" customFormat="1">
      <c r="B123" s="150"/>
      <c r="D123" s="145" t="s">
        <v>198</v>
      </c>
      <c r="E123" s="151" t="s">
        <v>1</v>
      </c>
      <c r="F123" s="152" t="s">
        <v>330</v>
      </c>
      <c r="H123" s="153">
        <v>32</v>
      </c>
      <c r="I123" s="154"/>
      <c r="L123" s="150"/>
      <c r="M123" s="155"/>
      <c r="T123" s="156"/>
      <c r="AT123" s="151" t="s">
        <v>198</v>
      </c>
      <c r="AU123" s="151" t="s">
        <v>81</v>
      </c>
      <c r="AV123" s="12" t="s">
        <v>90</v>
      </c>
      <c r="AW123" s="12" t="s">
        <v>37</v>
      </c>
      <c r="AX123" s="12" t="s">
        <v>81</v>
      </c>
      <c r="AY123" s="151" t="s">
        <v>134</v>
      </c>
    </row>
    <row r="124" spans="2:65" s="1" customFormat="1" ht="16.5" customHeight="1">
      <c r="B124" s="30"/>
      <c r="C124" s="167" t="s">
        <v>150</v>
      </c>
      <c r="D124" s="167" t="s">
        <v>323</v>
      </c>
      <c r="E124" s="168" t="s">
        <v>331</v>
      </c>
      <c r="F124" s="169" t="s">
        <v>332</v>
      </c>
      <c r="G124" s="170" t="s">
        <v>326</v>
      </c>
      <c r="H124" s="171">
        <v>32</v>
      </c>
      <c r="I124" s="172"/>
      <c r="J124" s="173">
        <f>ROUND(I124*H124,2)</f>
        <v>0</v>
      </c>
      <c r="K124" s="174"/>
      <c r="L124" s="175"/>
      <c r="M124" s="176" t="s">
        <v>1</v>
      </c>
      <c r="N124" s="177" t="s">
        <v>46</v>
      </c>
      <c r="P124" s="141">
        <f>O124*H124</f>
        <v>0</v>
      </c>
      <c r="Q124" s="141">
        <v>1.32E-3</v>
      </c>
      <c r="R124" s="141">
        <f>Q124*H124</f>
        <v>4.224E-2</v>
      </c>
      <c r="S124" s="141">
        <v>0</v>
      </c>
      <c r="T124" s="142">
        <f>S124*H124</f>
        <v>0</v>
      </c>
      <c r="AR124" s="143" t="s">
        <v>90</v>
      </c>
      <c r="AT124" s="143" t="s">
        <v>323</v>
      </c>
      <c r="AU124" s="143" t="s">
        <v>81</v>
      </c>
      <c r="AY124" s="15" t="s">
        <v>134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5" t="s">
        <v>88</v>
      </c>
      <c r="BK124" s="144">
        <f>ROUND(I124*H124,2)</f>
        <v>0</v>
      </c>
      <c r="BL124" s="15" t="s">
        <v>88</v>
      </c>
      <c r="BM124" s="143" t="s">
        <v>333</v>
      </c>
    </row>
    <row r="125" spans="2:65" s="1" customFormat="1">
      <c r="B125" s="30"/>
      <c r="D125" s="145" t="s">
        <v>143</v>
      </c>
      <c r="F125" s="146" t="s">
        <v>334</v>
      </c>
      <c r="I125" s="147"/>
      <c r="L125" s="30"/>
      <c r="M125" s="148"/>
      <c r="T125" s="54"/>
      <c r="AT125" s="15" t="s">
        <v>143</v>
      </c>
      <c r="AU125" s="15" t="s">
        <v>81</v>
      </c>
    </row>
    <row r="126" spans="2:65" s="1" customFormat="1" ht="29.25">
      <c r="B126" s="30"/>
      <c r="D126" s="145" t="s">
        <v>144</v>
      </c>
      <c r="F126" s="149" t="s">
        <v>335</v>
      </c>
      <c r="I126" s="147"/>
      <c r="L126" s="30"/>
      <c r="M126" s="148"/>
      <c r="T126" s="54"/>
      <c r="AT126" s="15" t="s">
        <v>144</v>
      </c>
      <c r="AU126" s="15" t="s">
        <v>81</v>
      </c>
    </row>
    <row r="127" spans="2:65" s="1" customFormat="1" ht="16.5" customHeight="1">
      <c r="B127" s="30"/>
      <c r="C127" s="167" t="s">
        <v>158</v>
      </c>
      <c r="D127" s="167" t="s">
        <v>323</v>
      </c>
      <c r="E127" s="168" t="s">
        <v>336</v>
      </c>
      <c r="F127" s="169" t="s">
        <v>337</v>
      </c>
      <c r="G127" s="170" t="s">
        <v>140</v>
      </c>
      <c r="H127" s="171">
        <v>1</v>
      </c>
      <c r="I127" s="172"/>
      <c r="J127" s="173">
        <f>ROUND(I127*H127,2)</f>
        <v>0</v>
      </c>
      <c r="K127" s="174"/>
      <c r="L127" s="175"/>
      <c r="M127" s="176" t="s">
        <v>1</v>
      </c>
      <c r="N127" s="177" t="s">
        <v>46</v>
      </c>
      <c r="P127" s="141">
        <f>O127*H127</f>
        <v>0</v>
      </c>
      <c r="Q127" s="141">
        <v>1.32E-3</v>
      </c>
      <c r="R127" s="141">
        <f>Q127*H127</f>
        <v>1.32E-3</v>
      </c>
      <c r="S127" s="141">
        <v>0</v>
      </c>
      <c r="T127" s="142">
        <f>S127*H127</f>
        <v>0</v>
      </c>
      <c r="AR127" s="143" t="s">
        <v>90</v>
      </c>
      <c r="AT127" s="143" t="s">
        <v>323</v>
      </c>
      <c r="AU127" s="143" t="s">
        <v>81</v>
      </c>
      <c r="AY127" s="15" t="s">
        <v>134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88</v>
      </c>
      <c r="BK127" s="144">
        <f>ROUND(I127*H127,2)</f>
        <v>0</v>
      </c>
      <c r="BL127" s="15" t="s">
        <v>88</v>
      </c>
      <c r="BM127" s="143" t="s">
        <v>338</v>
      </c>
    </row>
    <row r="128" spans="2:65" s="1" customFormat="1">
      <c r="B128" s="30"/>
      <c r="D128" s="145" t="s">
        <v>143</v>
      </c>
      <c r="F128" s="146" t="s">
        <v>337</v>
      </c>
      <c r="I128" s="147"/>
      <c r="L128" s="30"/>
      <c r="M128" s="148"/>
      <c r="T128" s="54"/>
      <c r="AT128" s="15" t="s">
        <v>143</v>
      </c>
      <c r="AU128" s="15" t="s">
        <v>81</v>
      </c>
    </row>
    <row r="129" spans="2:65" s="1" customFormat="1" ht="39">
      <c r="B129" s="30"/>
      <c r="D129" s="145" t="s">
        <v>144</v>
      </c>
      <c r="F129" s="149" t="s">
        <v>339</v>
      </c>
      <c r="I129" s="147"/>
      <c r="L129" s="30"/>
      <c r="M129" s="148"/>
      <c r="T129" s="54"/>
      <c r="AT129" s="15" t="s">
        <v>144</v>
      </c>
      <c r="AU129" s="15" t="s">
        <v>81</v>
      </c>
    </row>
    <row r="130" spans="2:65" s="1" customFormat="1" ht="24.2" customHeight="1">
      <c r="B130" s="30"/>
      <c r="C130" s="131" t="s">
        <v>133</v>
      </c>
      <c r="D130" s="131" t="s">
        <v>137</v>
      </c>
      <c r="E130" s="132" t="s">
        <v>340</v>
      </c>
      <c r="F130" s="133" t="s">
        <v>341</v>
      </c>
      <c r="G130" s="134" t="s">
        <v>342</v>
      </c>
      <c r="H130" s="135">
        <v>30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46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88</v>
      </c>
      <c r="AT130" s="143" t="s">
        <v>137</v>
      </c>
      <c r="AU130" s="143" t="s">
        <v>81</v>
      </c>
      <c r="AY130" s="15" t="s">
        <v>134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88</v>
      </c>
      <c r="BK130" s="144">
        <f>ROUND(I130*H130,2)</f>
        <v>0</v>
      </c>
      <c r="BL130" s="15" t="s">
        <v>88</v>
      </c>
      <c r="BM130" s="143" t="s">
        <v>343</v>
      </c>
    </row>
    <row r="131" spans="2:65" s="1" customFormat="1" ht="78">
      <c r="B131" s="30"/>
      <c r="D131" s="145" t="s">
        <v>143</v>
      </c>
      <c r="F131" s="146" t="s">
        <v>344</v>
      </c>
      <c r="I131" s="147"/>
      <c r="L131" s="30"/>
      <c r="M131" s="148"/>
      <c r="T131" s="54"/>
      <c r="AT131" s="15" t="s">
        <v>143</v>
      </c>
      <c r="AU131" s="15" t="s">
        <v>81</v>
      </c>
    </row>
    <row r="132" spans="2:65" s="1" customFormat="1" ht="58.5">
      <c r="B132" s="30"/>
      <c r="D132" s="145" t="s">
        <v>144</v>
      </c>
      <c r="F132" s="149" t="s">
        <v>345</v>
      </c>
      <c r="I132" s="147"/>
      <c r="L132" s="30"/>
      <c r="M132" s="148"/>
      <c r="T132" s="54"/>
      <c r="AT132" s="15" t="s">
        <v>144</v>
      </c>
      <c r="AU132" s="15" t="s">
        <v>81</v>
      </c>
    </row>
    <row r="133" spans="2:65" s="1" customFormat="1" ht="37.9" customHeight="1">
      <c r="B133" s="30"/>
      <c r="C133" s="131" t="s">
        <v>168</v>
      </c>
      <c r="D133" s="131" t="s">
        <v>137</v>
      </c>
      <c r="E133" s="132" t="s">
        <v>346</v>
      </c>
      <c r="F133" s="133" t="s">
        <v>347</v>
      </c>
      <c r="G133" s="134" t="s">
        <v>140</v>
      </c>
      <c r="H133" s="135">
        <v>1</v>
      </c>
      <c r="I133" s="136"/>
      <c r="J133" s="137">
        <f>ROUND(I133*H133,2)</f>
        <v>0</v>
      </c>
      <c r="K133" s="138"/>
      <c r="L133" s="30"/>
      <c r="M133" s="139" t="s">
        <v>1</v>
      </c>
      <c r="N133" s="140" t="s">
        <v>46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88</v>
      </c>
      <c r="AT133" s="143" t="s">
        <v>137</v>
      </c>
      <c r="AU133" s="143" t="s">
        <v>81</v>
      </c>
      <c r="AY133" s="15" t="s">
        <v>134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88</v>
      </c>
      <c r="BK133" s="144">
        <f>ROUND(I133*H133,2)</f>
        <v>0</v>
      </c>
      <c r="BL133" s="15" t="s">
        <v>88</v>
      </c>
      <c r="BM133" s="143" t="s">
        <v>348</v>
      </c>
    </row>
    <row r="134" spans="2:65" s="1" customFormat="1" ht="19.5">
      <c r="B134" s="30"/>
      <c r="D134" s="145" t="s">
        <v>143</v>
      </c>
      <c r="F134" s="146" t="s">
        <v>349</v>
      </c>
      <c r="I134" s="147"/>
      <c r="L134" s="30"/>
      <c r="M134" s="148"/>
      <c r="T134" s="54"/>
      <c r="AT134" s="15" t="s">
        <v>143</v>
      </c>
      <c r="AU134" s="15" t="s">
        <v>81</v>
      </c>
    </row>
    <row r="135" spans="2:65" s="1" customFormat="1" ht="39">
      <c r="B135" s="30"/>
      <c r="D135" s="145" t="s">
        <v>144</v>
      </c>
      <c r="F135" s="149" t="s">
        <v>350</v>
      </c>
      <c r="I135" s="147"/>
      <c r="L135" s="30"/>
      <c r="M135" s="157"/>
      <c r="N135" s="158"/>
      <c r="O135" s="158"/>
      <c r="P135" s="158"/>
      <c r="Q135" s="158"/>
      <c r="R135" s="158"/>
      <c r="S135" s="158"/>
      <c r="T135" s="159"/>
      <c r="AT135" s="15" t="s">
        <v>144</v>
      </c>
      <c r="AU135" s="15" t="s">
        <v>81</v>
      </c>
    </row>
    <row r="136" spans="2:65" s="1" customFormat="1" ht="6.95" customHeight="1"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30"/>
    </row>
  </sheetData>
  <sheetProtection algorithmName="SHA-512" hashValue="mMA4iL9BMrmhyRfUmiUlL4hqzBxVXzPBkHFh88FL09IPveAQHLoW96CnEC5IIHyK6M3V97ErIJHaOrYozYYY+Q==" saltValue="BTtY+Spml7vkZ9FX7JiqccYBE9CyjvroxXG9drNJj36Eg3lfun+LpV4R0cphYZgE9qhCd0w8P5WDilWYzfP94Q==" spinCount="100000" sheet="1" objects="1" scenarios="1" formatColumns="0" formatRows="0" autoFilter="0"/>
  <autoFilter ref="C115:K135" xr:uid="{00000000-0009-0000-0000-000003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5" t="s">
        <v>102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hidden="1" customHeight="1">
      <c r="B4" s="18"/>
      <c r="D4" s="19" t="s">
        <v>103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26.25" hidden="1" customHeight="1">
      <c r="B7" s="18"/>
      <c r="E7" s="217" t="str">
        <f>'Rekapitulace stavby'!K6</f>
        <v>VD Kamýk - oprava povrchových ochran a konstrukce segmentového uzávěru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104</v>
      </c>
      <c r="L8" s="30"/>
    </row>
    <row r="9" spans="2:46" s="1" customFormat="1" ht="16.5" hidden="1" customHeight="1">
      <c r="B9" s="30"/>
      <c r="E9" s="197" t="s">
        <v>351</v>
      </c>
      <c r="F9" s="216"/>
      <c r="G9" s="216"/>
      <c r="H9" s="216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95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50" t="str">
        <f>'Rekapitulace stavby'!AN8</f>
        <v>6. 5. 2024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9" t="str">
        <f>'Rekapitulace stavby'!E14</f>
        <v>Vyplň údaj</v>
      </c>
      <c r="F18" s="211"/>
      <c r="G18" s="211"/>
      <c r="H18" s="211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">
        <v>35</v>
      </c>
      <c r="L20" s="30"/>
    </row>
    <row r="21" spans="2:12" s="1" customFormat="1" ht="18" hidden="1" customHeight="1">
      <c r="B21" s="30"/>
      <c r="E21" s="23" t="s">
        <v>36</v>
      </c>
      <c r="I21" s="25" t="s">
        <v>30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36</v>
      </c>
      <c r="I24" s="25" t="s">
        <v>30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71.25" hidden="1" customHeight="1">
      <c r="B27" s="87"/>
      <c r="E27" s="215" t="s">
        <v>40</v>
      </c>
      <c r="F27" s="215"/>
      <c r="G27" s="215"/>
      <c r="H27" s="215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ROUND(J123,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ROUND((SUM(BE123:BE174)),  2)</f>
        <v>0</v>
      </c>
      <c r="I33" s="90">
        <v>0.21</v>
      </c>
      <c r="J33" s="89">
        <f>ROUND(((SUM(BE123:BE174))*I33),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ROUND((SUM(BF123:BF174)),  2)</f>
        <v>0</v>
      </c>
      <c r="I34" s="90">
        <v>0.15</v>
      </c>
      <c r="J34" s="89">
        <f>ROUND(((SUM(BF123:BF174))*I34),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ROUND((SUM(BG123:BG174)),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ROUND((SUM(BH123:BH174)),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ROUND((SUM(BI123:BI174)),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7" t="str">
        <f>E7</f>
        <v>VD Kamýk - oprava povrchových ochran a konstrukce segmentového uzávěru</v>
      </c>
      <c r="F85" s="218"/>
      <c r="G85" s="218"/>
      <c r="H85" s="218"/>
      <c r="L85" s="30"/>
    </row>
    <row r="86" spans="2:47" s="1" customFormat="1" ht="12" hidden="1" customHeight="1">
      <c r="B86" s="30"/>
      <c r="C86" s="25" t="s">
        <v>104</v>
      </c>
      <c r="L86" s="30"/>
    </row>
    <row r="87" spans="2:47" s="1" customFormat="1" ht="16.5" hidden="1" customHeight="1">
      <c r="B87" s="30"/>
      <c r="E87" s="197" t="str">
        <f>E9</f>
        <v>03 - Drobné opravy a údržba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22</v>
      </c>
      <c r="F89" s="23" t="str">
        <f>F12</f>
        <v>VD Kamýk</v>
      </c>
      <c r="I89" s="25" t="s">
        <v>24</v>
      </c>
      <c r="J89" s="50" t="str">
        <f>IF(J12="","",J12)</f>
        <v>6. 5. 2024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26</v>
      </c>
      <c r="F91" s="23" t="str">
        <f>E15</f>
        <v>Povodí Vltavy státní podnik</v>
      </c>
      <c r="I91" s="25" t="s">
        <v>34</v>
      </c>
      <c r="J91" s="28" t="str">
        <f>E21</f>
        <v>Ing. M. Klimešová</v>
      </c>
      <c r="L91" s="30"/>
    </row>
    <row r="92" spans="2:47" s="1" customFormat="1" ht="15.2" hidden="1" customHeight="1">
      <c r="B92" s="30"/>
      <c r="C92" s="25" t="s">
        <v>32</v>
      </c>
      <c r="F92" s="23" t="str">
        <f>IF(E18="","",E18)</f>
        <v>Vyplň údaj</v>
      </c>
      <c r="I92" s="25" t="s">
        <v>38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107</v>
      </c>
      <c r="D94" s="91"/>
      <c r="E94" s="91"/>
      <c r="F94" s="91"/>
      <c r="G94" s="91"/>
      <c r="H94" s="91"/>
      <c r="I94" s="91"/>
      <c r="J94" s="100" t="s">
        <v>108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109</v>
      </c>
      <c r="J96" s="64">
        <f>J123</f>
        <v>0</v>
      </c>
      <c r="L96" s="30"/>
      <c r="AU96" s="15" t="s">
        <v>110</v>
      </c>
    </row>
    <row r="97" spans="2:12" s="8" customFormat="1" ht="24.95" hidden="1" customHeight="1">
      <c r="B97" s="102"/>
      <c r="D97" s="103" t="s">
        <v>214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hidden="1" customHeight="1">
      <c r="B98" s="106"/>
      <c r="D98" s="107" t="s">
        <v>352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hidden="1" customHeight="1">
      <c r="B99" s="106"/>
      <c r="D99" s="107" t="s">
        <v>215</v>
      </c>
      <c r="E99" s="108"/>
      <c r="F99" s="108"/>
      <c r="G99" s="108"/>
      <c r="H99" s="108"/>
      <c r="I99" s="108"/>
      <c r="J99" s="109">
        <f>J135</f>
        <v>0</v>
      </c>
      <c r="L99" s="106"/>
    </row>
    <row r="100" spans="2:12" s="9" customFormat="1" ht="19.899999999999999" hidden="1" customHeight="1">
      <c r="B100" s="106"/>
      <c r="D100" s="107" t="s">
        <v>216</v>
      </c>
      <c r="E100" s="108"/>
      <c r="F100" s="108"/>
      <c r="G100" s="108"/>
      <c r="H100" s="108"/>
      <c r="I100" s="108"/>
      <c r="J100" s="109">
        <f>J156</f>
        <v>0</v>
      </c>
      <c r="L100" s="106"/>
    </row>
    <row r="101" spans="2:12" s="9" customFormat="1" ht="19.899999999999999" hidden="1" customHeight="1">
      <c r="B101" s="106"/>
      <c r="D101" s="107" t="s">
        <v>217</v>
      </c>
      <c r="E101" s="108"/>
      <c r="F101" s="108"/>
      <c r="G101" s="108"/>
      <c r="H101" s="108"/>
      <c r="I101" s="108"/>
      <c r="J101" s="109">
        <f>J161</f>
        <v>0</v>
      </c>
      <c r="L101" s="106"/>
    </row>
    <row r="102" spans="2:12" s="8" customFormat="1" ht="24.95" hidden="1" customHeight="1">
      <c r="B102" s="102"/>
      <c r="D102" s="103" t="s">
        <v>218</v>
      </c>
      <c r="E102" s="104"/>
      <c r="F102" s="104"/>
      <c r="G102" s="104"/>
      <c r="H102" s="104"/>
      <c r="I102" s="104"/>
      <c r="J102" s="105">
        <f>J164</f>
        <v>0</v>
      </c>
      <c r="L102" s="102"/>
    </row>
    <row r="103" spans="2:12" s="9" customFormat="1" ht="19.899999999999999" hidden="1" customHeight="1">
      <c r="B103" s="106"/>
      <c r="D103" s="107" t="s">
        <v>219</v>
      </c>
      <c r="E103" s="108"/>
      <c r="F103" s="108"/>
      <c r="G103" s="108"/>
      <c r="H103" s="108"/>
      <c r="I103" s="108"/>
      <c r="J103" s="109">
        <f>J165</f>
        <v>0</v>
      </c>
      <c r="L103" s="106"/>
    </row>
    <row r="104" spans="2:12" s="1" customFormat="1" ht="21.75" hidden="1" customHeight="1">
      <c r="B104" s="30"/>
      <c r="L104" s="30"/>
    </row>
    <row r="105" spans="2:12" s="1" customFormat="1" ht="6.95" hidden="1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idden="1"/>
    <row r="107" spans="2:12" hidden="1"/>
    <row r="108" spans="2:12" hidden="1"/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118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26.25" customHeight="1">
      <c r="B113" s="30"/>
      <c r="E113" s="217" t="str">
        <f>E7</f>
        <v>VD Kamýk - oprava povrchových ochran a konstrukce segmentového uzávěru</v>
      </c>
      <c r="F113" s="218"/>
      <c r="G113" s="218"/>
      <c r="H113" s="218"/>
      <c r="L113" s="30"/>
    </row>
    <row r="114" spans="2:65" s="1" customFormat="1" ht="12" customHeight="1">
      <c r="B114" s="30"/>
      <c r="C114" s="25" t="s">
        <v>104</v>
      </c>
      <c r="L114" s="30"/>
    </row>
    <row r="115" spans="2:65" s="1" customFormat="1" ht="16.5" customHeight="1">
      <c r="B115" s="30"/>
      <c r="E115" s="197" t="str">
        <f>E9</f>
        <v>03 - Drobné opravy a údržba</v>
      </c>
      <c r="F115" s="216"/>
      <c r="G115" s="216"/>
      <c r="H115" s="216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22</v>
      </c>
      <c r="F117" s="23" t="str">
        <f>F12</f>
        <v>VD Kamýk</v>
      </c>
      <c r="I117" s="25" t="s">
        <v>24</v>
      </c>
      <c r="J117" s="50" t="str">
        <f>IF(J12="","",J12)</f>
        <v>6. 5. 2024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26</v>
      </c>
      <c r="F119" s="23" t="str">
        <f>E15</f>
        <v>Povodí Vltavy státní podnik</v>
      </c>
      <c r="I119" s="25" t="s">
        <v>34</v>
      </c>
      <c r="J119" s="28" t="str">
        <f>E21</f>
        <v>Ing. M. Klimešová</v>
      </c>
      <c r="L119" s="30"/>
    </row>
    <row r="120" spans="2:65" s="1" customFormat="1" ht="15.2" customHeight="1">
      <c r="B120" s="30"/>
      <c r="C120" s="25" t="s">
        <v>32</v>
      </c>
      <c r="F120" s="23" t="str">
        <f>IF(E18="","",E18)</f>
        <v>Vyplň údaj</v>
      </c>
      <c r="I120" s="25" t="s">
        <v>38</v>
      </c>
      <c r="J120" s="28" t="str">
        <f>E24</f>
        <v>Ing. M. Klimešová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119</v>
      </c>
      <c r="D122" s="112" t="s">
        <v>66</v>
      </c>
      <c r="E122" s="112" t="s">
        <v>62</v>
      </c>
      <c r="F122" s="112" t="s">
        <v>63</v>
      </c>
      <c r="G122" s="112" t="s">
        <v>120</v>
      </c>
      <c r="H122" s="112" t="s">
        <v>121</v>
      </c>
      <c r="I122" s="112" t="s">
        <v>122</v>
      </c>
      <c r="J122" s="113" t="s">
        <v>108</v>
      </c>
      <c r="K122" s="114" t="s">
        <v>123</v>
      </c>
      <c r="L122" s="110"/>
      <c r="M122" s="57" t="s">
        <v>1</v>
      </c>
      <c r="N122" s="58" t="s">
        <v>45</v>
      </c>
      <c r="O122" s="58" t="s">
        <v>124</v>
      </c>
      <c r="P122" s="58" t="s">
        <v>125</v>
      </c>
      <c r="Q122" s="58" t="s">
        <v>126</v>
      </c>
      <c r="R122" s="58" t="s">
        <v>127</v>
      </c>
      <c r="S122" s="58" t="s">
        <v>128</v>
      </c>
      <c r="T122" s="59" t="s">
        <v>129</v>
      </c>
    </row>
    <row r="123" spans="2:65" s="1" customFormat="1" ht="22.9" customHeight="1">
      <c r="B123" s="30"/>
      <c r="C123" s="62" t="s">
        <v>130</v>
      </c>
      <c r="J123" s="115">
        <f>BK123</f>
        <v>0</v>
      </c>
      <c r="L123" s="30"/>
      <c r="M123" s="60"/>
      <c r="N123" s="51"/>
      <c r="O123" s="51"/>
      <c r="P123" s="116">
        <f>P124+P164</f>
        <v>0</v>
      </c>
      <c r="Q123" s="51"/>
      <c r="R123" s="116">
        <f>R124+R164</f>
        <v>2.2375440000000002</v>
      </c>
      <c r="S123" s="51"/>
      <c r="T123" s="117">
        <f>T124+T164</f>
        <v>3.3479999999999999</v>
      </c>
      <c r="AT123" s="15" t="s">
        <v>80</v>
      </c>
      <c r="AU123" s="15" t="s">
        <v>110</v>
      </c>
      <c r="BK123" s="118">
        <f>BK124+BK164</f>
        <v>0</v>
      </c>
    </row>
    <row r="124" spans="2:65" s="11" customFormat="1" ht="25.9" customHeight="1">
      <c r="B124" s="119"/>
      <c r="D124" s="120" t="s">
        <v>80</v>
      </c>
      <c r="E124" s="121" t="s">
        <v>221</v>
      </c>
      <c r="F124" s="121" t="s">
        <v>222</v>
      </c>
      <c r="I124" s="122"/>
      <c r="J124" s="123">
        <f>BK124</f>
        <v>0</v>
      </c>
      <c r="L124" s="119"/>
      <c r="M124" s="124"/>
      <c r="P124" s="125">
        <f>P125+P135+P156+P161</f>
        <v>0</v>
      </c>
      <c r="R124" s="125">
        <f>R125+R135+R156+R161</f>
        <v>2.2375440000000002</v>
      </c>
      <c r="T124" s="126">
        <f>T125+T135+T156+T161</f>
        <v>3.3479999999999999</v>
      </c>
      <c r="AR124" s="120" t="s">
        <v>88</v>
      </c>
      <c r="AT124" s="127" t="s">
        <v>80</v>
      </c>
      <c r="AU124" s="127" t="s">
        <v>81</v>
      </c>
      <c r="AY124" s="120" t="s">
        <v>134</v>
      </c>
      <c r="BK124" s="128">
        <f>BK125+BK135+BK156+BK161</f>
        <v>0</v>
      </c>
    </row>
    <row r="125" spans="2:65" s="11" customFormat="1" ht="22.9" customHeight="1">
      <c r="B125" s="119"/>
      <c r="D125" s="120" t="s">
        <v>80</v>
      </c>
      <c r="E125" s="129" t="s">
        <v>88</v>
      </c>
      <c r="F125" s="129" t="s">
        <v>353</v>
      </c>
      <c r="I125" s="122"/>
      <c r="J125" s="130">
        <f>BK125</f>
        <v>0</v>
      </c>
      <c r="L125" s="119"/>
      <c r="M125" s="124"/>
      <c r="P125" s="125">
        <f>SUM(P126:P134)</f>
        <v>0</v>
      </c>
      <c r="R125" s="125">
        <f>SUM(R126:R134)</f>
        <v>0</v>
      </c>
      <c r="T125" s="126">
        <f>SUM(T126:T134)</f>
        <v>0</v>
      </c>
      <c r="AR125" s="120" t="s">
        <v>88</v>
      </c>
      <c r="AT125" s="127" t="s">
        <v>80</v>
      </c>
      <c r="AU125" s="127" t="s">
        <v>88</v>
      </c>
      <c r="AY125" s="120" t="s">
        <v>134</v>
      </c>
      <c r="BK125" s="128">
        <f>SUM(BK126:BK134)</f>
        <v>0</v>
      </c>
    </row>
    <row r="126" spans="2:65" s="1" customFormat="1" ht="24.2" customHeight="1">
      <c r="B126" s="30"/>
      <c r="C126" s="131" t="s">
        <v>88</v>
      </c>
      <c r="D126" s="131" t="s">
        <v>137</v>
      </c>
      <c r="E126" s="132" t="s">
        <v>354</v>
      </c>
      <c r="F126" s="133" t="s">
        <v>355</v>
      </c>
      <c r="G126" s="134" t="s">
        <v>356</v>
      </c>
      <c r="H126" s="135">
        <v>1.44</v>
      </c>
      <c r="I126" s="136"/>
      <c r="J126" s="137">
        <f>ROUND(I126*H126,2)</f>
        <v>0</v>
      </c>
      <c r="K126" s="138"/>
      <c r="L126" s="30"/>
      <c r="M126" s="139" t="s">
        <v>1</v>
      </c>
      <c r="N126" s="140" t="s">
        <v>46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158</v>
      </c>
      <c r="AT126" s="143" t="s">
        <v>137</v>
      </c>
      <c r="AU126" s="143" t="s">
        <v>90</v>
      </c>
      <c r="AY126" s="15" t="s">
        <v>134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88</v>
      </c>
      <c r="BK126" s="144">
        <f>ROUND(I126*H126,2)</f>
        <v>0</v>
      </c>
      <c r="BL126" s="15" t="s">
        <v>158</v>
      </c>
      <c r="BM126" s="143" t="s">
        <v>357</v>
      </c>
    </row>
    <row r="127" spans="2:65" s="1" customFormat="1" ht="29.25">
      <c r="B127" s="30"/>
      <c r="D127" s="145" t="s">
        <v>143</v>
      </c>
      <c r="F127" s="146" t="s">
        <v>358</v>
      </c>
      <c r="I127" s="147"/>
      <c r="L127" s="30"/>
      <c r="M127" s="148"/>
      <c r="T127" s="54"/>
      <c r="AT127" s="15" t="s">
        <v>143</v>
      </c>
      <c r="AU127" s="15" t="s">
        <v>90</v>
      </c>
    </row>
    <row r="128" spans="2:65" s="1" customFormat="1" ht="39">
      <c r="B128" s="30"/>
      <c r="D128" s="145" t="s">
        <v>144</v>
      </c>
      <c r="F128" s="149" t="s">
        <v>359</v>
      </c>
      <c r="I128" s="147"/>
      <c r="L128" s="30"/>
      <c r="M128" s="148"/>
      <c r="T128" s="54"/>
      <c r="AT128" s="15" t="s">
        <v>144</v>
      </c>
      <c r="AU128" s="15" t="s">
        <v>90</v>
      </c>
    </row>
    <row r="129" spans="2:65" s="12" customFormat="1" ht="22.5">
      <c r="B129" s="150"/>
      <c r="D129" s="145" t="s">
        <v>198</v>
      </c>
      <c r="E129" s="151" t="s">
        <v>1</v>
      </c>
      <c r="F129" s="152" t="s">
        <v>360</v>
      </c>
      <c r="H129" s="153">
        <v>0.36</v>
      </c>
      <c r="I129" s="154"/>
      <c r="L129" s="150"/>
      <c r="M129" s="155"/>
      <c r="T129" s="156"/>
      <c r="AT129" s="151" t="s">
        <v>198</v>
      </c>
      <c r="AU129" s="151" t="s">
        <v>90</v>
      </c>
      <c r="AV129" s="12" t="s">
        <v>90</v>
      </c>
      <c r="AW129" s="12" t="s">
        <v>37</v>
      </c>
      <c r="AX129" s="12" t="s">
        <v>81</v>
      </c>
      <c r="AY129" s="151" t="s">
        <v>134</v>
      </c>
    </row>
    <row r="130" spans="2:65" s="12" customFormat="1" ht="22.5">
      <c r="B130" s="150"/>
      <c r="D130" s="145" t="s">
        <v>198</v>
      </c>
      <c r="E130" s="151" t="s">
        <v>1</v>
      </c>
      <c r="F130" s="152" t="s">
        <v>361</v>
      </c>
      <c r="H130" s="153">
        <v>1.08</v>
      </c>
      <c r="I130" s="154"/>
      <c r="L130" s="150"/>
      <c r="M130" s="155"/>
      <c r="T130" s="156"/>
      <c r="AT130" s="151" t="s">
        <v>198</v>
      </c>
      <c r="AU130" s="151" t="s">
        <v>90</v>
      </c>
      <c r="AV130" s="12" t="s">
        <v>90</v>
      </c>
      <c r="AW130" s="12" t="s">
        <v>37</v>
      </c>
      <c r="AX130" s="12" t="s">
        <v>81</v>
      </c>
      <c r="AY130" s="151" t="s">
        <v>134</v>
      </c>
    </row>
    <row r="131" spans="2:65" s="13" customFormat="1">
      <c r="B131" s="160"/>
      <c r="D131" s="145" t="s">
        <v>198</v>
      </c>
      <c r="E131" s="161" t="s">
        <v>1</v>
      </c>
      <c r="F131" s="162" t="s">
        <v>285</v>
      </c>
      <c r="H131" s="163">
        <v>1.44</v>
      </c>
      <c r="I131" s="164"/>
      <c r="L131" s="160"/>
      <c r="M131" s="165"/>
      <c r="T131" s="166"/>
      <c r="AT131" s="161" t="s">
        <v>198</v>
      </c>
      <c r="AU131" s="161" t="s">
        <v>90</v>
      </c>
      <c r="AV131" s="13" t="s">
        <v>158</v>
      </c>
      <c r="AW131" s="13" t="s">
        <v>37</v>
      </c>
      <c r="AX131" s="13" t="s">
        <v>88</v>
      </c>
      <c r="AY131" s="161" t="s">
        <v>134</v>
      </c>
    </row>
    <row r="132" spans="2:65" s="1" customFormat="1" ht="24.2" customHeight="1">
      <c r="B132" s="30"/>
      <c r="C132" s="131" t="s">
        <v>90</v>
      </c>
      <c r="D132" s="131" t="s">
        <v>137</v>
      </c>
      <c r="E132" s="132" t="s">
        <v>362</v>
      </c>
      <c r="F132" s="133" t="s">
        <v>363</v>
      </c>
      <c r="G132" s="134" t="s">
        <v>356</v>
      </c>
      <c r="H132" s="135">
        <v>1.44</v>
      </c>
      <c r="I132" s="136"/>
      <c r="J132" s="137">
        <f>ROUND(I132*H132,2)</f>
        <v>0</v>
      </c>
      <c r="K132" s="138"/>
      <c r="L132" s="30"/>
      <c r="M132" s="139" t="s">
        <v>1</v>
      </c>
      <c r="N132" s="140" t="s">
        <v>46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158</v>
      </c>
      <c r="AT132" s="143" t="s">
        <v>137</v>
      </c>
      <c r="AU132" s="143" t="s">
        <v>90</v>
      </c>
      <c r="AY132" s="15" t="s">
        <v>134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88</v>
      </c>
      <c r="BK132" s="144">
        <f>ROUND(I132*H132,2)</f>
        <v>0</v>
      </c>
      <c r="BL132" s="15" t="s">
        <v>158</v>
      </c>
      <c r="BM132" s="143" t="s">
        <v>364</v>
      </c>
    </row>
    <row r="133" spans="2:65" s="1" customFormat="1" ht="29.25">
      <c r="B133" s="30"/>
      <c r="D133" s="145" t="s">
        <v>143</v>
      </c>
      <c r="F133" s="146" t="s">
        <v>365</v>
      </c>
      <c r="I133" s="147"/>
      <c r="L133" s="30"/>
      <c r="M133" s="148"/>
      <c r="T133" s="54"/>
      <c r="AT133" s="15" t="s">
        <v>143</v>
      </c>
      <c r="AU133" s="15" t="s">
        <v>90</v>
      </c>
    </row>
    <row r="134" spans="2:65" s="1" customFormat="1" ht="29.25">
      <c r="B134" s="30"/>
      <c r="D134" s="145" t="s">
        <v>144</v>
      </c>
      <c r="F134" s="149" t="s">
        <v>366</v>
      </c>
      <c r="I134" s="147"/>
      <c r="L134" s="30"/>
      <c r="M134" s="148"/>
      <c r="T134" s="54"/>
      <c r="AT134" s="15" t="s">
        <v>144</v>
      </c>
      <c r="AU134" s="15" t="s">
        <v>90</v>
      </c>
    </row>
    <row r="135" spans="2:65" s="11" customFormat="1" ht="22.9" customHeight="1">
      <c r="B135" s="119"/>
      <c r="D135" s="120" t="s">
        <v>80</v>
      </c>
      <c r="E135" s="129" t="s">
        <v>185</v>
      </c>
      <c r="F135" s="129" t="s">
        <v>227</v>
      </c>
      <c r="I135" s="122"/>
      <c r="J135" s="130">
        <f>BK135</f>
        <v>0</v>
      </c>
      <c r="L135" s="119"/>
      <c r="M135" s="124"/>
      <c r="P135" s="125">
        <f>SUM(P136:P155)</f>
        <v>0</v>
      </c>
      <c r="R135" s="125">
        <f>SUM(R136:R155)</f>
        <v>2.2375440000000002</v>
      </c>
      <c r="T135" s="126">
        <f>SUM(T136:T155)</f>
        <v>3.3479999999999999</v>
      </c>
      <c r="AR135" s="120" t="s">
        <v>88</v>
      </c>
      <c r="AT135" s="127" t="s">
        <v>80</v>
      </c>
      <c r="AU135" s="127" t="s">
        <v>88</v>
      </c>
      <c r="AY135" s="120" t="s">
        <v>134</v>
      </c>
      <c r="BK135" s="128">
        <f>SUM(BK136:BK155)</f>
        <v>0</v>
      </c>
    </row>
    <row r="136" spans="2:65" s="1" customFormat="1" ht="16.5" customHeight="1">
      <c r="B136" s="30"/>
      <c r="C136" s="131" t="s">
        <v>150</v>
      </c>
      <c r="D136" s="131" t="s">
        <v>137</v>
      </c>
      <c r="E136" s="132" t="s">
        <v>367</v>
      </c>
      <c r="F136" s="133" t="s">
        <v>368</v>
      </c>
      <c r="G136" s="134" t="s">
        <v>239</v>
      </c>
      <c r="H136" s="135">
        <v>7.2</v>
      </c>
      <c r="I136" s="136"/>
      <c r="J136" s="137">
        <f>ROUND(I136*H136,2)</f>
        <v>0</v>
      </c>
      <c r="K136" s="138"/>
      <c r="L136" s="30"/>
      <c r="M136" s="139" t="s">
        <v>1</v>
      </c>
      <c r="N136" s="140" t="s">
        <v>46</v>
      </c>
      <c r="P136" s="141">
        <f>O136*H136</f>
        <v>0</v>
      </c>
      <c r="Q136" s="141">
        <v>0</v>
      </c>
      <c r="R136" s="141">
        <f>Q136*H136</f>
        <v>0</v>
      </c>
      <c r="S136" s="141">
        <v>0.35499999999999998</v>
      </c>
      <c r="T136" s="142">
        <f>S136*H136</f>
        <v>2.556</v>
      </c>
      <c r="AR136" s="143" t="s">
        <v>158</v>
      </c>
      <c r="AT136" s="143" t="s">
        <v>137</v>
      </c>
      <c r="AU136" s="143" t="s">
        <v>90</v>
      </c>
      <c r="AY136" s="15" t="s">
        <v>134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88</v>
      </c>
      <c r="BK136" s="144">
        <f>ROUND(I136*H136,2)</f>
        <v>0</v>
      </c>
      <c r="BL136" s="15" t="s">
        <v>158</v>
      </c>
      <c r="BM136" s="143" t="s">
        <v>369</v>
      </c>
    </row>
    <row r="137" spans="2:65" s="1" customFormat="1" ht="19.5">
      <c r="B137" s="30"/>
      <c r="D137" s="145" t="s">
        <v>143</v>
      </c>
      <c r="F137" s="146" t="s">
        <v>370</v>
      </c>
      <c r="I137" s="147"/>
      <c r="L137" s="30"/>
      <c r="M137" s="148"/>
      <c r="T137" s="54"/>
      <c r="AT137" s="15" t="s">
        <v>143</v>
      </c>
      <c r="AU137" s="15" t="s">
        <v>90</v>
      </c>
    </row>
    <row r="138" spans="2:65" s="1" customFormat="1" ht="39">
      <c r="B138" s="30"/>
      <c r="D138" s="145" t="s">
        <v>144</v>
      </c>
      <c r="F138" s="149" t="s">
        <v>371</v>
      </c>
      <c r="I138" s="147"/>
      <c r="L138" s="30"/>
      <c r="M138" s="148"/>
      <c r="T138" s="54"/>
      <c r="AT138" s="15" t="s">
        <v>144</v>
      </c>
      <c r="AU138" s="15" t="s">
        <v>90</v>
      </c>
    </row>
    <row r="139" spans="2:65" s="1" customFormat="1" ht="24.2" customHeight="1">
      <c r="B139" s="30"/>
      <c r="C139" s="131" t="s">
        <v>158</v>
      </c>
      <c r="D139" s="131" t="s">
        <v>137</v>
      </c>
      <c r="E139" s="132" t="s">
        <v>372</v>
      </c>
      <c r="F139" s="133" t="s">
        <v>373</v>
      </c>
      <c r="G139" s="134" t="s">
        <v>239</v>
      </c>
      <c r="H139" s="135">
        <v>7.2</v>
      </c>
      <c r="I139" s="136"/>
      <c r="J139" s="137">
        <f>ROUND(I139*H139,2)</f>
        <v>0</v>
      </c>
      <c r="K139" s="138"/>
      <c r="L139" s="30"/>
      <c r="M139" s="139" t="s">
        <v>1</v>
      </c>
      <c r="N139" s="140" t="s">
        <v>46</v>
      </c>
      <c r="P139" s="141">
        <f>O139*H139</f>
        <v>0</v>
      </c>
      <c r="Q139" s="141">
        <v>0</v>
      </c>
      <c r="R139" s="141">
        <f>Q139*H139</f>
        <v>0</v>
      </c>
      <c r="S139" s="141">
        <v>0.11</v>
      </c>
      <c r="T139" s="142">
        <f>S139*H139</f>
        <v>0.79200000000000004</v>
      </c>
      <c r="AR139" s="143" t="s">
        <v>158</v>
      </c>
      <c r="AT139" s="143" t="s">
        <v>137</v>
      </c>
      <c r="AU139" s="143" t="s">
        <v>90</v>
      </c>
      <c r="AY139" s="15" t="s">
        <v>134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88</v>
      </c>
      <c r="BK139" s="144">
        <f>ROUND(I139*H139,2)</f>
        <v>0</v>
      </c>
      <c r="BL139" s="15" t="s">
        <v>158</v>
      </c>
      <c r="BM139" s="143" t="s">
        <v>374</v>
      </c>
    </row>
    <row r="140" spans="2:65" s="1" customFormat="1" ht="19.5">
      <c r="B140" s="30"/>
      <c r="D140" s="145" t="s">
        <v>143</v>
      </c>
      <c r="F140" s="146" t="s">
        <v>375</v>
      </c>
      <c r="I140" s="147"/>
      <c r="L140" s="30"/>
      <c r="M140" s="148"/>
      <c r="T140" s="54"/>
      <c r="AT140" s="15" t="s">
        <v>143</v>
      </c>
      <c r="AU140" s="15" t="s">
        <v>90</v>
      </c>
    </row>
    <row r="141" spans="2:65" s="1" customFormat="1" ht="39">
      <c r="B141" s="30"/>
      <c r="D141" s="145" t="s">
        <v>144</v>
      </c>
      <c r="F141" s="149" t="s">
        <v>371</v>
      </c>
      <c r="I141" s="147"/>
      <c r="L141" s="30"/>
      <c r="M141" s="148"/>
      <c r="T141" s="54"/>
      <c r="AT141" s="15" t="s">
        <v>144</v>
      </c>
      <c r="AU141" s="15" t="s">
        <v>90</v>
      </c>
    </row>
    <row r="142" spans="2:65" s="12" customFormat="1">
      <c r="B142" s="150"/>
      <c r="D142" s="145" t="s">
        <v>198</v>
      </c>
      <c r="E142" s="151" t="s">
        <v>1</v>
      </c>
      <c r="F142" s="152" t="s">
        <v>376</v>
      </c>
      <c r="H142" s="153">
        <v>7.2</v>
      </c>
      <c r="I142" s="154"/>
      <c r="L142" s="150"/>
      <c r="M142" s="155"/>
      <c r="T142" s="156"/>
      <c r="AT142" s="151" t="s">
        <v>198</v>
      </c>
      <c r="AU142" s="151" t="s">
        <v>90</v>
      </c>
      <c r="AV142" s="12" t="s">
        <v>90</v>
      </c>
      <c r="AW142" s="12" t="s">
        <v>37</v>
      </c>
      <c r="AX142" s="12" t="s">
        <v>88</v>
      </c>
      <c r="AY142" s="151" t="s">
        <v>134</v>
      </c>
    </row>
    <row r="143" spans="2:65" s="1" customFormat="1" ht="24.2" customHeight="1">
      <c r="B143" s="30"/>
      <c r="C143" s="131" t="s">
        <v>133</v>
      </c>
      <c r="D143" s="131" t="s">
        <v>137</v>
      </c>
      <c r="E143" s="132" t="s">
        <v>243</v>
      </c>
      <c r="F143" s="133" t="s">
        <v>244</v>
      </c>
      <c r="G143" s="134" t="s">
        <v>239</v>
      </c>
      <c r="H143" s="135">
        <v>14.4</v>
      </c>
      <c r="I143" s="136"/>
      <c r="J143" s="137">
        <f>ROUND(I143*H143,2)</f>
        <v>0</v>
      </c>
      <c r="K143" s="138"/>
      <c r="L143" s="30"/>
      <c r="M143" s="139" t="s">
        <v>1</v>
      </c>
      <c r="N143" s="140" t="s">
        <v>46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158</v>
      </c>
      <c r="AT143" s="143" t="s">
        <v>137</v>
      </c>
      <c r="AU143" s="143" t="s">
        <v>90</v>
      </c>
      <c r="AY143" s="15" t="s">
        <v>134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88</v>
      </c>
      <c r="BK143" s="144">
        <f>ROUND(I143*H143,2)</f>
        <v>0</v>
      </c>
      <c r="BL143" s="15" t="s">
        <v>158</v>
      </c>
      <c r="BM143" s="143" t="s">
        <v>377</v>
      </c>
    </row>
    <row r="144" spans="2:65" s="1" customFormat="1">
      <c r="B144" s="30"/>
      <c r="D144" s="145" t="s">
        <v>143</v>
      </c>
      <c r="F144" s="146" t="s">
        <v>244</v>
      </c>
      <c r="I144" s="147"/>
      <c r="L144" s="30"/>
      <c r="M144" s="148"/>
      <c r="T144" s="54"/>
      <c r="AT144" s="15" t="s">
        <v>143</v>
      </c>
      <c r="AU144" s="15" t="s">
        <v>90</v>
      </c>
    </row>
    <row r="145" spans="2:65" s="12" customFormat="1">
      <c r="B145" s="150"/>
      <c r="D145" s="145" t="s">
        <v>198</v>
      </c>
      <c r="F145" s="152" t="s">
        <v>378</v>
      </c>
      <c r="H145" s="153">
        <v>14.4</v>
      </c>
      <c r="I145" s="154"/>
      <c r="L145" s="150"/>
      <c r="M145" s="155"/>
      <c r="T145" s="156"/>
      <c r="AT145" s="151" t="s">
        <v>198</v>
      </c>
      <c r="AU145" s="151" t="s">
        <v>90</v>
      </c>
      <c r="AV145" s="12" t="s">
        <v>90</v>
      </c>
      <c r="AW145" s="12" t="s">
        <v>4</v>
      </c>
      <c r="AX145" s="12" t="s">
        <v>88</v>
      </c>
      <c r="AY145" s="151" t="s">
        <v>134</v>
      </c>
    </row>
    <row r="146" spans="2:65" s="1" customFormat="1" ht="33" customHeight="1">
      <c r="B146" s="30"/>
      <c r="C146" s="131" t="s">
        <v>168</v>
      </c>
      <c r="D146" s="131" t="s">
        <v>137</v>
      </c>
      <c r="E146" s="132" t="s">
        <v>379</v>
      </c>
      <c r="F146" s="133" t="s">
        <v>380</v>
      </c>
      <c r="G146" s="134" t="s">
        <v>239</v>
      </c>
      <c r="H146" s="135">
        <v>7.2</v>
      </c>
      <c r="I146" s="136"/>
      <c r="J146" s="137">
        <f>ROUND(I146*H146,2)</f>
        <v>0</v>
      </c>
      <c r="K146" s="138"/>
      <c r="L146" s="30"/>
      <c r="M146" s="139" t="s">
        <v>1</v>
      </c>
      <c r="N146" s="140" t="s">
        <v>46</v>
      </c>
      <c r="P146" s="141">
        <f>O146*H146</f>
        <v>0</v>
      </c>
      <c r="Q146" s="141">
        <v>0.21102000000000001</v>
      </c>
      <c r="R146" s="141">
        <f>Q146*H146</f>
        <v>1.519344</v>
      </c>
      <c r="S146" s="141">
        <v>0</v>
      </c>
      <c r="T146" s="142">
        <f>S146*H146</f>
        <v>0</v>
      </c>
      <c r="AR146" s="143" t="s">
        <v>158</v>
      </c>
      <c r="AT146" s="143" t="s">
        <v>137</v>
      </c>
      <c r="AU146" s="143" t="s">
        <v>90</v>
      </c>
      <c r="AY146" s="15" t="s">
        <v>134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88</v>
      </c>
      <c r="BK146" s="144">
        <f>ROUND(I146*H146,2)</f>
        <v>0</v>
      </c>
      <c r="BL146" s="15" t="s">
        <v>158</v>
      </c>
      <c r="BM146" s="143" t="s">
        <v>381</v>
      </c>
    </row>
    <row r="147" spans="2:65" s="1" customFormat="1" ht="19.5">
      <c r="B147" s="30"/>
      <c r="D147" s="145" t="s">
        <v>143</v>
      </c>
      <c r="F147" s="146" t="s">
        <v>382</v>
      </c>
      <c r="I147" s="147"/>
      <c r="L147" s="30"/>
      <c r="M147" s="148"/>
      <c r="T147" s="54"/>
      <c r="AT147" s="15" t="s">
        <v>143</v>
      </c>
      <c r="AU147" s="15" t="s">
        <v>90</v>
      </c>
    </row>
    <row r="148" spans="2:65" s="1" customFormat="1" ht="58.5">
      <c r="B148" s="30"/>
      <c r="D148" s="145" t="s">
        <v>144</v>
      </c>
      <c r="F148" s="149" t="s">
        <v>383</v>
      </c>
      <c r="I148" s="147"/>
      <c r="L148" s="30"/>
      <c r="M148" s="148"/>
      <c r="T148" s="54"/>
      <c r="AT148" s="15" t="s">
        <v>144</v>
      </c>
      <c r="AU148" s="15" t="s">
        <v>90</v>
      </c>
    </row>
    <row r="149" spans="2:65" s="1" customFormat="1" ht="24.2" customHeight="1">
      <c r="B149" s="30"/>
      <c r="C149" s="131" t="s">
        <v>173</v>
      </c>
      <c r="D149" s="131" t="s">
        <v>137</v>
      </c>
      <c r="E149" s="132" t="s">
        <v>384</v>
      </c>
      <c r="F149" s="133" t="s">
        <v>385</v>
      </c>
      <c r="G149" s="134" t="s">
        <v>239</v>
      </c>
      <c r="H149" s="135">
        <v>7.2</v>
      </c>
      <c r="I149" s="136"/>
      <c r="J149" s="137">
        <f>ROUND(I149*H149,2)</f>
        <v>0</v>
      </c>
      <c r="K149" s="138"/>
      <c r="L149" s="30"/>
      <c r="M149" s="139" t="s">
        <v>1</v>
      </c>
      <c r="N149" s="140" t="s">
        <v>46</v>
      </c>
      <c r="P149" s="141">
        <f>O149*H149</f>
        <v>0</v>
      </c>
      <c r="Q149" s="141">
        <v>9.9750000000000005E-2</v>
      </c>
      <c r="R149" s="141">
        <f>Q149*H149</f>
        <v>0.71820000000000006</v>
      </c>
      <c r="S149" s="141">
        <v>0</v>
      </c>
      <c r="T149" s="142">
        <f>S149*H149</f>
        <v>0</v>
      </c>
      <c r="AR149" s="143" t="s">
        <v>158</v>
      </c>
      <c r="AT149" s="143" t="s">
        <v>137</v>
      </c>
      <c r="AU149" s="143" t="s">
        <v>90</v>
      </c>
      <c r="AY149" s="15" t="s">
        <v>134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88</v>
      </c>
      <c r="BK149" s="144">
        <f>ROUND(I149*H149,2)</f>
        <v>0</v>
      </c>
      <c r="BL149" s="15" t="s">
        <v>158</v>
      </c>
      <c r="BM149" s="143" t="s">
        <v>386</v>
      </c>
    </row>
    <row r="150" spans="2:65" s="1" customFormat="1" ht="19.5">
      <c r="B150" s="30"/>
      <c r="D150" s="145" t="s">
        <v>143</v>
      </c>
      <c r="F150" s="146" t="s">
        <v>387</v>
      </c>
      <c r="I150" s="147"/>
      <c r="L150" s="30"/>
      <c r="M150" s="148"/>
      <c r="T150" s="54"/>
      <c r="AT150" s="15" t="s">
        <v>143</v>
      </c>
      <c r="AU150" s="15" t="s">
        <v>90</v>
      </c>
    </row>
    <row r="151" spans="2:65" s="1" customFormat="1" ht="58.5">
      <c r="B151" s="30"/>
      <c r="D151" s="145" t="s">
        <v>144</v>
      </c>
      <c r="F151" s="149" t="s">
        <v>388</v>
      </c>
      <c r="I151" s="147"/>
      <c r="L151" s="30"/>
      <c r="M151" s="148"/>
      <c r="T151" s="54"/>
      <c r="AT151" s="15" t="s">
        <v>144</v>
      </c>
      <c r="AU151" s="15" t="s">
        <v>90</v>
      </c>
    </row>
    <row r="152" spans="2:65" s="1" customFormat="1" ht="24.2" customHeight="1">
      <c r="B152" s="30"/>
      <c r="C152" s="131" t="s">
        <v>180</v>
      </c>
      <c r="D152" s="131" t="s">
        <v>137</v>
      </c>
      <c r="E152" s="132" t="s">
        <v>389</v>
      </c>
      <c r="F152" s="133" t="s">
        <v>390</v>
      </c>
      <c r="G152" s="134" t="s">
        <v>239</v>
      </c>
      <c r="H152" s="135">
        <v>14.4</v>
      </c>
      <c r="I152" s="136"/>
      <c r="J152" s="137">
        <f>ROUND(I152*H152,2)</f>
        <v>0</v>
      </c>
      <c r="K152" s="138"/>
      <c r="L152" s="30"/>
      <c r="M152" s="139" t="s">
        <v>1</v>
      </c>
      <c r="N152" s="140" t="s">
        <v>46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158</v>
      </c>
      <c r="AT152" s="143" t="s">
        <v>137</v>
      </c>
      <c r="AU152" s="143" t="s">
        <v>90</v>
      </c>
      <c r="AY152" s="15" t="s">
        <v>134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88</v>
      </c>
      <c r="BK152" s="144">
        <f>ROUND(I152*H152,2)</f>
        <v>0</v>
      </c>
      <c r="BL152" s="15" t="s">
        <v>158</v>
      </c>
      <c r="BM152" s="143" t="s">
        <v>391</v>
      </c>
    </row>
    <row r="153" spans="2:65" s="1" customFormat="1" ht="19.5">
      <c r="B153" s="30"/>
      <c r="D153" s="145" t="s">
        <v>143</v>
      </c>
      <c r="F153" s="146" t="s">
        <v>392</v>
      </c>
      <c r="I153" s="147"/>
      <c r="L153" s="30"/>
      <c r="M153" s="148"/>
      <c r="T153" s="54"/>
      <c r="AT153" s="15" t="s">
        <v>143</v>
      </c>
      <c r="AU153" s="15" t="s">
        <v>90</v>
      </c>
    </row>
    <row r="154" spans="2:65" s="1" customFormat="1" ht="24.2" customHeight="1">
      <c r="B154" s="30"/>
      <c r="C154" s="131" t="s">
        <v>185</v>
      </c>
      <c r="D154" s="131" t="s">
        <v>137</v>
      </c>
      <c r="E154" s="132" t="s">
        <v>393</v>
      </c>
      <c r="F154" s="133" t="s">
        <v>394</v>
      </c>
      <c r="G154" s="134" t="s">
        <v>239</v>
      </c>
      <c r="H154" s="135">
        <v>14.4</v>
      </c>
      <c r="I154" s="136"/>
      <c r="J154" s="137">
        <f>ROUND(I154*H154,2)</f>
        <v>0</v>
      </c>
      <c r="K154" s="138"/>
      <c r="L154" s="30"/>
      <c r="M154" s="139" t="s">
        <v>1</v>
      </c>
      <c r="N154" s="140" t="s">
        <v>46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158</v>
      </c>
      <c r="AT154" s="143" t="s">
        <v>137</v>
      </c>
      <c r="AU154" s="143" t="s">
        <v>90</v>
      </c>
      <c r="AY154" s="15" t="s">
        <v>134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88</v>
      </c>
      <c r="BK154" s="144">
        <f>ROUND(I154*H154,2)</f>
        <v>0</v>
      </c>
      <c r="BL154" s="15" t="s">
        <v>158</v>
      </c>
      <c r="BM154" s="143" t="s">
        <v>395</v>
      </c>
    </row>
    <row r="155" spans="2:65" s="1" customFormat="1" ht="19.5">
      <c r="B155" s="30"/>
      <c r="D155" s="145" t="s">
        <v>143</v>
      </c>
      <c r="F155" s="146" t="s">
        <v>396</v>
      </c>
      <c r="I155" s="147"/>
      <c r="L155" s="30"/>
      <c r="M155" s="148"/>
      <c r="T155" s="54"/>
      <c r="AT155" s="15" t="s">
        <v>143</v>
      </c>
      <c r="AU155" s="15" t="s">
        <v>90</v>
      </c>
    </row>
    <row r="156" spans="2:65" s="11" customFormat="1" ht="22.9" customHeight="1">
      <c r="B156" s="119"/>
      <c r="D156" s="120" t="s">
        <v>80</v>
      </c>
      <c r="E156" s="129" t="s">
        <v>248</v>
      </c>
      <c r="F156" s="129" t="s">
        <v>249</v>
      </c>
      <c r="I156" s="122"/>
      <c r="J156" s="130">
        <f>BK156</f>
        <v>0</v>
      </c>
      <c r="L156" s="119"/>
      <c r="M156" s="124"/>
      <c r="P156" s="125">
        <f>SUM(P157:P160)</f>
        <v>0</v>
      </c>
      <c r="R156" s="125">
        <f>SUM(R157:R160)</f>
        <v>0</v>
      </c>
      <c r="T156" s="126">
        <f>SUM(T157:T160)</f>
        <v>0</v>
      </c>
      <c r="AR156" s="120" t="s">
        <v>88</v>
      </c>
      <c r="AT156" s="127" t="s">
        <v>80</v>
      </c>
      <c r="AU156" s="127" t="s">
        <v>88</v>
      </c>
      <c r="AY156" s="120" t="s">
        <v>134</v>
      </c>
      <c r="BK156" s="128">
        <f>SUM(BK157:BK160)</f>
        <v>0</v>
      </c>
    </row>
    <row r="157" spans="2:65" s="1" customFormat="1" ht="37.9" customHeight="1">
      <c r="B157" s="30"/>
      <c r="C157" s="131" t="s">
        <v>193</v>
      </c>
      <c r="D157" s="131" t="s">
        <v>137</v>
      </c>
      <c r="E157" s="132" t="s">
        <v>397</v>
      </c>
      <c r="F157" s="133" t="s">
        <v>347</v>
      </c>
      <c r="G157" s="134" t="s">
        <v>252</v>
      </c>
      <c r="H157" s="135">
        <v>7.3659999999999997</v>
      </c>
      <c r="I157" s="136"/>
      <c r="J157" s="137">
        <f>ROUND(I157*H157,2)</f>
        <v>0</v>
      </c>
      <c r="K157" s="138"/>
      <c r="L157" s="30"/>
      <c r="M157" s="139" t="s">
        <v>1</v>
      </c>
      <c r="N157" s="140" t="s">
        <v>46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158</v>
      </c>
      <c r="AT157" s="143" t="s">
        <v>137</v>
      </c>
      <c r="AU157" s="143" t="s">
        <v>90</v>
      </c>
      <c r="AY157" s="15" t="s">
        <v>134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88</v>
      </c>
      <c r="BK157" s="144">
        <f>ROUND(I157*H157,2)</f>
        <v>0</v>
      </c>
      <c r="BL157" s="15" t="s">
        <v>158</v>
      </c>
      <c r="BM157" s="143" t="s">
        <v>398</v>
      </c>
    </row>
    <row r="158" spans="2:65" s="1" customFormat="1" ht="19.5">
      <c r="B158" s="30"/>
      <c r="D158" s="145" t="s">
        <v>143</v>
      </c>
      <c r="F158" s="146" t="s">
        <v>349</v>
      </c>
      <c r="I158" s="147"/>
      <c r="L158" s="30"/>
      <c r="M158" s="148"/>
      <c r="T158" s="54"/>
      <c r="AT158" s="15" t="s">
        <v>143</v>
      </c>
      <c r="AU158" s="15" t="s">
        <v>90</v>
      </c>
    </row>
    <row r="159" spans="2:65" s="1" customFormat="1" ht="48.75">
      <c r="B159" s="30"/>
      <c r="D159" s="145" t="s">
        <v>144</v>
      </c>
      <c r="F159" s="149" t="s">
        <v>399</v>
      </c>
      <c r="I159" s="147"/>
      <c r="L159" s="30"/>
      <c r="M159" s="148"/>
      <c r="T159" s="54"/>
      <c r="AT159" s="15" t="s">
        <v>144</v>
      </c>
      <c r="AU159" s="15" t="s">
        <v>90</v>
      </c>
    </row>
    <row r="160" spans="2:65" s="12" customFormat="1">
      <c r="B160" s="150"/>
      <c r="D160" s="145" t="s">
        <v>198</v>
      </c>
      <c r="F160" s="152" t="s">
        <v>400</v>
      </c>
      <c r="H160" s="153">
        <v>7.3659999999999997</v>
      </c>
      <c r="I160" s="154"/>
      <c r="L160" s="150"/>
      <c r="M160" s="155"/>
      <c r="T160" s="156"/>
      <c r="AT160" s="151" t="s">
        <v>198</v>
      </c>
      <c r="AU160" s="151" t="s">
        <v>90</v>
      </c>
      <c r="AV160" s="12" t="s">
        <v>90</v>
      </c>
      <c r="AW160" s="12" t="s">
        <v>4</v>
      </c>
      <c r="AX160" s="12" t="s">
        <v>88</v>
      </c>
      <c r="AY160" s="151" t="s">
        <v>134</v>
      </c>
    </row>
    <row r="161" spans="2:65" s="11" customFormat="1" ht="22.9" customHeight="1">
      <c r="B161" s="119"/>
      <c r="D161" s="120" t="s">
        <v>80</v>
      </c>
      <c r="E161" s="129" t="s">
        <v>261</v>
      </c>
      <c r="F161" s="129" t="s">
        <v>262</v>
      </c>
      <c r="I161" s="122"/>
      <c r="J161" s="130">
        <f>BK161</f>
        <v>0</v>
      </c>
      <c r="L161" s="119"/>
      <c r="M161" s="124"/>
      <c r="P161" s="125">
        <f>SUM(P162:P163)</f>
        <v>0</v>
      </c>
      <c r="R161" s="125">
        <f>SUM(R162:R163)</f>
        <v>0</v>
      </c>
      <c r="T161" s="126">
        <f>SUM(T162:T163)</f>
        <v>0</v>
      </c>
      <c r="AR161" s="120" t="s">
        <v>88</v>
      </c>
      <c r="AT161" s="127" t="s">
        <v>80</v>
      </c>
      <c r="AU161" s="127" t="s">
        <v>88</v>
      </c>
      <c r="AY161" s="120" t="s">
        <v>134</v>
      </c>
      <c r="BK161" s="128">
        <f>SUM(BK162:BK163)</f>
        <v>0</v>
      </c>
    </row>
    <row r="162" spans="2:65" s="1" customFormat="1" ht="24.2" customHeight="1">
      <c r="B162" s="30"/>
      <c r="C162" s="131" t="s">
        <v>200</v>
      </c>
      <c r="D162" s="131" t="s">
        <v>137</v>
      </c>
      <c r="E162" s="132" t="s">
        <v>401</v>
      </c>
      <c r="F162" s="133" t="s">
        <v>264</v>
      </c>
      <c r="G162" s="134" t="s">
        <v>252</v>
      </c>
      <c r="H162" s="135">
        <v>2.238</v>
      </c>
      <c r="I162" s="136"/>
      <c r="J162" s="137">
        <f>ROUND(I162*H162,2)</f>
        <v>0</v>
      </c>
      <c r="K162" s="138"/>
      <c r="L162" s="30"/>
      <c r="M162" s="139" t="s">
        <v>1</v>
      </c>
      <c r="N162" s="140" t="s">
        <v>46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158</v>
      </c>
      <c r="AT162" s="143" t="s">
        <v>137</v>
      </c>
      <c r="AU162" s="143" t="s">
        <v>90</v>
      </c>
      <c r="AY162" s="15" t="s">
        <v>134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88</v>
      </c>
      <c r="BK162" s="144">
        <f>ROUND(I162*H162,2)</f>
        <v>0</v>
      </c>
      <c r="BL162" s="15" t="s">
        <v>158</v>
      </c>
      <c r="BM162" s="143" t="s">
        <v>402</v>
      </c>
    </row>
    <row r="163" spans="2:65" s="1" customFormat="1" ht="19.5">
      <c r="B163" s="30"/>
      <c r="D163" s="145" t="s">
        <v>143</v>
      </c>
      <c r="F163" s="146" t="s">
        <v>266</v>
      </c>
      <c r="I163" s="147"/>
      <c r="L163" s="30"/>
      <c r="M163" s="148"/>
      <c r="T163" s="54"/>
      <c r="AT163" s="15" t="s">
        <v>143</v>
      </c>
      <c r="AU163" s="15" t="s">
        <v>90</v>
      </c>
    </row>
    <row r="164" spans="2:65" s="11" customFormat="1" ht="25.9" customHeight="1">
      <c r="B164" s="119"/>
      <c r="D164" s="120" t="s">
        <v>80</v>
      </c>
      <c r="E164" s="121" t="s">
        <v>267</v>
      </c>
      <c r="F164" s="121" t="s">
        <v>268</v>
      </c>
      <c r="I164" s="122"/>
      <c r="J164" s="123">
        <f>BK164</f>
        <v>0</v>
      </c>
      <c r="L164" s="119"/>
      <c r="M164" s="124"/>
      <c r="P164" s="125">
        <f>P165</f>
        <v>0</v>
      </c>
      <c r="R164" s="125">
        <f>R165</f>
        <v>0</v>
      </c>
      <c r="T164" s="126">
        <f>T165</f>
        <v>0</v>
      </c>
      <c r="AR164" s="120" t="s">
        <v>90</v>
      </c>
      <c r="AT164" s="127" t="s">
        <v>80</v>
      </c>
      <c r="AU164" s="127" t="s">
        <v>81</v>
      </c>
      <c r="AY164" s="120" t="s">
        <v>134</v>
      </c>
      <c r="BK164" s="128">
        <f>BK165</f>
        <v>0</v>
      </c>
    </row>
    <row r="165" spans="2:65" s="11" customFormat="1" ht="22.9" customHeight="1">
      <c r="B165" s="119"/>
      <c r="D165" s="120" t="s">
        <v>80</v>
      </c>
      <c r="E165" s="129" t="s">
        <v>269</v>
      </c>
      <c r="F165" s="129" t="s">
        <v>270</v>
      </c>
      <c r="I165" s="122"/>
      <c r="J165" s="130">
        <f>BK165</f>
        <v>0</v>
      </c>
      <c r="L165" s="119"/>
      <c r="M165" s="124"/>
      <c r="P165" s="125">
        <f>SUM(P166:P174)</f>
        <v>0</v>
      </c>
      <c r="R165" s="125">
        <f>SUM(R166:R174)</f>
        <v>0</v>
      </c>
      <c r="T165" s="126">
        <f>SUM(T166:T174)</f>
        <v>0</v>
      </c>
      <c r="AR165" s="120" t="s">
        <v>90</v>
      </c>
      <c r="AT165" s="127" t="s">
        <v>80</v>
      </c>
      <c r="AU165" s="127" t="s">
        <v>88</v>
      </c>
      <c r="AY165" s="120" t="s">
        <v>134</v>
      </c>
      <c r="BK165" s="128">
        <f>SUM(BK166:BK174)</f>
        <v>0</v>
      </c>
    </row>
    <row r="166" spans="2:65" s="1" customFormat="1" ht="16.5" customHeight="1">
      <c r="B166" s="30"/>
      <c r="C166" s="131" t="s">
        <v>207</v>
      </c>
      <c r="D166" s="131" t="s">
        <v>137</v>
      </c>
      <c r="E166" s="132" t="s">
        <v>403</v>
      </c>
      <c r="F166" s="133" t="s">
        <v>404</v>
      </c>
      <c r="G166" s="134" t="s">
        <v>140</v>
      </c>
      <c r="H166" s="135">
        <v>1</v>
      </c>
      <c r="I166" s="136"/>
      <c r="J166" s="137">
        <f>ROUND(I166*H166,2)</f>
        <v>0</v>
      </c>
      <c r="K166" s="138"/>
      <c r="L166" s="30"/>
      <c r="M166" s="139" t="s">
        <v>1</v>
      </c>
      <c r="N166" s="140" t="s">
        <v>46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158</v>
      </c>
      <c r="AT166" s="143" t="s">
        <v>137</v>
      </c>
      <c r="AU166" s="143" t="s">
        <v>90</v>
      </c>
      <c r="AY166" s="15" t="s">
        <v>134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88</v>
      </c>
      <c r="BK166" s="144">
        <f>ROUND(I166*H166,2)</f>
        <v>0</v>
      </c>
      <c r="BL166" s="15" t="s">
        <v>158</v>
      </c>
      <c r="BM166" s="143" t="s">
        <v>405</v>
      </c>
    </row>
    <row r="167" spans="2:65" s="1" customFormat="1">
      <c r="B167" s="30"/>
      <c r="D167" s="145" t="s">
        <v>143</v>
      </c>
      <c r="F167" s="146" t="s">
        <v>404</v>
      </c>
      <c r="I167" s="147"/>
      <c r="L167" s="30"/>
      <c r="M167" s="148"/>
      <c r="T167" s="54"/>
      <c r="AT167" s="15" t="s">
        <v>143</v>
      </c>
      <c r="AU167" s="15" t="s">
        <v>90</v>
      </c>
    </row>
    <row r="168" spans="2:65" s="1" customFormat="1" ht="58.5">
      <c r="B168" s="30"/>
      <c r="D168" s="145" t="s">
        <v>144</v>
      </c>
      <c r="F168" s="149" t="s">
        <v>406</v>
      </c>
      <c r="I168" s="147"/>
      <c r="L168" s="30"/>
      <c r="M168" s="148"/>
      <c r="T168" s="54"/>
      <c r="AT168" s="15" t="s">
        <v>144</v>
      </c>
      <c r="AU168" s="15" t="s">
        <v>90</v>
      </c>
    </row>
    <row r="169" spans="2:65" s="1" customFormat="1" ht="16.5" customHeight="1">
      <c r="B169" s="30"/>
      <c r="C169" s="131" t="s">
        <v>298</v>
      </c>
      <c r="D169" s="131" t="s">
        <v>137</v>
      </c>
      <c r="E169" s="132" t="s">
        <v>407</v>
      </c>
      <c r="F169" s="133" t="s">
        <v>408</v>
      </c>
      <c r="G169" s="134" t="s">
        <v>140</v>
      </c>
      <c r="H169" s="135">
        <v>2</v>
      </c>
      <c r="I169" s="136"/>
      <c r="J169" s="137">
        <f>ROUND(I169*H169,2)</f>
        <v>0</v>
      </c>
      <c r="K169" s="138"/>
      <c r="L169" s="30"/>
      <c r="M169" s="139" t="s">
        <v>1</v>
      </c>
      <c r="N169" s="140" t="s">
        <v>46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273</v>
      </c>
      <c r="AT169" s="143" t="s">
        <v>137</v>
      </c>
      <c r="AU169" s="143" t="s">
        <v>90</v>
      </c>
      <c r="AY169" s="15" t="s">
        <v>134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88</v>
      </c>
      <c r="BK169" s="144">
        <f>ROUND(I169*H169,2)</f>
        <v>0</v>
      </c>
      <c r="BL169" s="15" t="s">
        <v>273</v>
      </c>
      <c r="BM169" s="143" t="s">
        <v>409</v>
      </c>
    </row>
    <row r="170" spans="2:65" s="1" customFormat="1">
      <c r="B170" s="30"/>
      <c r="D170" s="145" t="s">
        <v>143</v>
      </c>
      <c r="F170" s="146" t="s">
        <v>408</v>
      </c>
      <c r="I170" s="147"/>
      <c r="L170" s="30"/>
      <c r="M170" s="148"/>
      <c r="T170" s="54"/>
      <c r="AT170" s="15" t="s">
        <v>143</v>
      </c>
      <c r="AU170" s="15" t="s">
        <v>90</v>
      </c>
    </row>
    <row r="171" spans="2:65" s="1" customFormat="1" ht="68.25">
      <c r="B171" s="30"/>
      <c r="D171" s="145" t="s">
        <v>144</v>
      </c>
      <c r="F171" s="149" t="s">
        <v>410</v>
      </c>
      <c r="I171" s="147"/>
      <c r="L171" s="30"/>
      <c r="M171" s="148"/>
      <c r="T171" s="54"/>
      <c r="AT171" s="15" t="s">
        <v>144</v>
      </c>
      <c r="AU171" s="15" t="s">
        <v>90</v>
      </c>
    </row>
    <row r="172" spans="2:65" s="1" customFormat="1" ht="16.5" customHeight="1">
      <c r="B172" s="30"/>
      <c r="C172" s="131" t="s">
        <v>308</v>
      </c>
      <c r="D172" s="131" t="s">
        <v>137</v>
      </c>
      <c r="E172" s="132" t="s">
        <v>411</v>
      </c>
      <c r="F172" s="133" t="s">
        <v>412</v>
      </c>
      <c r="G172" s="134" t="s">
        <v>140</v>
      </c>
      <c r="H172" s="135">
        <v>2</v>
      </c>
      <c r="I172" s="136"/>
      <c r="J172" s="137">
        <f>ROUND(I172*H172,2)</f>
        <v>0</v>
      </c>
      <c r="K172" s="138"/>
      <c r="L172" s="30"/>
      <c r="M172" s="139" t="s">
        <v>1</v>
      </c>
      <c r="N172" s="140" t="s">
        <v>46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273</v>
      </c>
      <c r="AT172" s="143" t="s">
        <v>137</v>
      </c>
      <c r="AU172" s="143" t="s">
        <v>90</v>
      </c>
      <c r="AY172" s="15" t="s">
        <v>134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88</v>
      </c>
      <c r="BK172" s="144">
        <f>ROUND(I172*H172,2)</f>
        <v>0</v>
      </c>
      <c r="BL172" s="15" t="s">
        <v>273</v>
      </c>
      <c r="BM172" s="143" t="s">
        <v>413</v>
      </c>
    </row>
    <row r="173" spans="2:65" s="1" customFormat="1">
      <c r="B173" s="30"/>
      <c r="D173" s="145" t="s">
        <v>143</v>
      </c>
      <c r="F173" s="146" t="s">
        <v>412</v>
      </c>
      <c r="I173" s="147"/>
      <c r="L173" s="30"/>
      <c r="M173" s="148"/>
      <c r="T173" s="54"/>
      <c r="AT173" s="15" t="s">
        <v>143</v>
      </c>
      <c r="AU173" s="15" t="s">
        <v>90</v>
      </c>
    </row>
    <row r="174" spans="2:65" s="1" customFormat="1" ht="39">
      <c r="B174" s="30"/>
      <c r="D174" s="145" t="s">
        <v>144</v>
      </c>
      <c r="F174" s="149" t="s">
        <v>414</v>
      </c>
      <c r="I174" s="147"/>
      <c r="L174" s="30"/>
      <c r="M174" s="157"/>
      <c r="N174" s="158"/>
      <c r="O174" s="158"/>
      <c r="P174" s="158"/>
      <c r="Q174" s="158"/>
      <c r="R174" s="158"/>
      <c r="S174" s="158"/>
      <c r="T174" s="159"/>
      <c r="AT174" s="15" t="s">
        <v>144</v>
      </c>
      <c r="AU174" s="15" t="s">
        <v>90</v>
      </c>
    </row>
    <row r="175" spans="2:65" s="1" customFormat="1" ht="6.95" customHeight="1">
      <c r="B175" s="42"/>
      <c r="C175" s="43"/>
      <c r="D175" s="43"/>
      <c r="E175" s="43"/>
      <c r="F175" s="43"/>
      <c r="G175" s="43"/>
      <c r="H175" s="43"/>
      <c r="I175" s="43"/>
      <c r="J175" s="43"/>
      <c r="K175" s="43"/>
      <c r="L175" s="30"/>
    </row>
  </sheetData>
  <sheetProtection algorithmName="SHA-512" hashValue="ipn8gclsCKo8uP/Nk5UQGVWvbvkVRFDfQLtGTjXPtjKIttq2EzXdSXS0vTLlMuCsiBnRPa1Uv0dYD6YoNbmLpw==" saltValue="MsdoGeFuO5vKFGrckvBmM3/RaPR0UOK7q8sVbm+iAaNby31fWoncLMEBSAgx8kVvgT4M43023p4R5Rql+t2s4g==" spinCount="100000" sheet="1" objects="1" scenarios="1" formatColumns="0" formatRows="0" autoFilter="0"/>
  <autoFilter ref="C122:K174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B5D16E-342B-4B73-8099-AA39580F4E2B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customXml/itemProps2.xml><?xml version="1.0" encoding="utf-8"?>
<ds:datastoreItem xmlns:ds="http://schemas.openxmlformats.org/officeDocument/2006/customXml" ds:itemID="{4F6D6DBA-E7EA-4B2E-A1A3-E7B51A9B3552}"/>
</file>

<file path=customXml/itemProps3.xml><?xml version="1.0" encoding="utf-8"?>
<ds:datastoreItem xmlns:ds="http://schemas.openxmlformats.org/officeDocument/2006/customXml" ds:itemID="{020F2046-78E3-4A4E-BDF3-ACDF967520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VON</vt:lpstr>
      <vt:lpstr>01 - Oprava povrchových o...</vt:lpstr>
      <vt:lpstr>02 - Výměna těsnění segmentu</vt:lpstr>
      <vt:lpstr>03 - Drobné opravy a údržba</vt:lpstr>
      <vt:lpstr>'00 - VON'!Názvy_tisku</vt:lpstr>
      <vt:lpstr>'01 - Oprava povrchových o...'!Názvy_tisku</vt:lpstr>
      <vt:lpstr>'02 - Výměna těsnění segmentu'!Názvy_tisku</vt:lpstr>
      <vt:lpstr>'03 - Drobné opravy a údržba'!Názvy_tisku</vt:lpstr>
      <vt:lpstr>'Rekapitulace stavby'!Názvy_tisku</vt:lpstr>
      <vt:lpstr>'00 - VON'!Oblast_tisku</vt:lpstr>
      <vt:lpstr>'01 - Oprava povrchových o...'!Oblast_tisku</vt:lpstr>
      <vt:lpstr>'02 - Výměna těsnění segmentu'!Oblast_tisku</vt:lpstr>
      <vt:lpstr>'03 - Drobné opravy a údržba'!Oblast_tisku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Milada K.</dc:creator>
  <cp:lastModifiedBy>Krigulová Lucie</cp:lastModifiedBy>
  <cp:lastPrinted>2024-06-02T16:19:15Z</cp:lastPrinted>
  <dcterms:created xsi:type="dcterms:W3CDTF">2024-06-02T16:17:26Z</dcterms:created>
  <dcterms:modified xsi:type="dcterms:W3CDTF">2025-01-08T07:29:49Z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15a2b2a4-1374-4f67-91b7-94e51fbfbd29</vt:lpwstr>
  </property>
  <property fmtid="{D5CDD505-2E9C-101B-9397-08002B2CF9AE}" pid="4" name="Order">
    <vt:r8>18531300</vt:r8>
  </property>
  <property fmtid="{D5CDD505-2E9C-101B-9397-08002B2CF9AE}" pid="5" name="Jáchym-Záměr">
    <vt:lpwstr>, </vt:lpwstr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